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a\Documents\UiPath\PrepareTheWireTemplate\Data\Output\"/>
    </mc:Choice>
  </mc:AlternateContent>
  <xr:revisionPtr revIDLastSave="0" documentId="13_ncr:1_{B167F7DD-02E8-4B37-8382-4DC99B3F5753}" xr6:coauthVersionLast="47" xr6:coauthVersionMax="47" xr10:uidLastSave="{00000000-0000-0000-0000-000000000000}"/>
  <bookViews>
    <workbookView xWindow="2085" yWindow="1710" windowWidth="14400" windowHeight="7335" firstSheet="5" activeTab="7" xr2:uid="{00000000-000D-0000-FFFF-FFFF00000000}"/>
  </bookViews>
  <sheets>
    <sheet name="ICO Balance Cleanup TP1002" sheetId="25" state="hidden" r:id="rId1"/>
    <sheet name="AAC Internal Wires" sheetId="17" r:id="rId2"/>
    <sheet name="AAC Wire Payment" sheetId="16" state="hidden" r:id="rId3"/>
    <sheet name="AAC backup" sheetId="29" r:id="rId4"/>
    <sheet name="AAC fund Refund" sheetId="34" r:id="rId5"/>
    <sheet name="Email approval" sheetId="32" r:id="rId6"/>
    <sheet name="Sheet1" sheetId="33" r:id="rId7"/>
    <sheet name="Cash Distribution-AAC" sheetId="35" r:id="rId8"/>
    <sheet name="Comp Fund Liti Fund Refund" sheetId="21" state="hidden" r:id="rId9"/>
    <sheet name="USAC Book Transfer" sheetId="23" state="hidden" r:id="rId10"/>
    <sheet name="AACUpdated" sheetId="24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'AAC Internal Wires'!$B$97:$B$116</definedName>
    <definedName name="_xlnm._FilterDatabase" localSheetId="2" hidden="1">'AAC Wire Payment'!#REF!</definedName>
    <definedName name="_xlnm._FilterDatabase" localSheetId="10" hidden="1">AACUpdated!#REF!</definedName>
    <definedName name="_xlnm._FilterDatabase" localSheetId="8" hidden="1">'Comp Fund Liti Fund Refund'!#REF!</definedName>
    <definedName name="_xlnm._FilterDatabase" localSheetId="9" hidden="1">'USAC Book Transfer'!$B$97:$B$116</definedName>
    <definedName name="aac">#REF!</definedName>
    <definedName name="_xlnm.Database" localSheetId="7">#REF!</definedName>
    <definedName name="_xlnm.Database">'[3]Int Income'!$A$4:$J$11</definedName>
    <definedName name="DLI_CR_JE1">#REF!</definedName>
    <definedName name="_xlnm.Print_Area" localSheetId="1">'AAC Internal Wires'!$A$1:$L$43</definedName>
    <definedName name="_xlnm.Print_Area" localSheetId="2">'AAC Wire Payment'!$A$1:$T$48</definedName>
    <definedName name="_xlnm.Print_Area" localSheetId="10">AACUpdated!$A$1:$O$48</definedName>
    <definedName name="_xlnm.Print_Area" localSheetId="7">'Cash Distribution-AAC'!$A$1:$W$58</definedName>
    <definedName name="_xlnm.Print_Area" localSheetId="8">'Comp Fund Liti Fund Refund'!$A$1:$M$48</definedName>
    <definedName name="_xlnm.Print_Area" localSheetId="9">'USAC Book Transfer'!$A$1:$I$43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20" i="35" l="1"/>
  <c r="AA76" i="35" s="1"/>
  <c r="AA77" i="35"/>
  <c r="AA75" i="35"/>
  <c r="AA74" i="35"/>
  <c r="AA73" i="35"/>
  <c r="AA71" i="35"/>
  <c r="AA68" i="35"/>
  <c r="Z48" i="35"/>
  <c r="Z47" i="35"/>
  <c r="Z44" i="35"/>
  <c r="E43" i="35"/>
  <c r="C43" i="35"/>
  <c r="T38" i="35"/>
  <c r="P38" i="35"/>
  <c r="L38" i="35"/>
  <c r="H38" i="35"/>
  <c r="E38" i="35"/>
  <c r="C38" i="35"/>
  <c r="W37" i="35"/>
  <c r="C36" i="35"/>
  <c r="W35" i="35"/>
  <c r="W34" i="35"/>
  <c r="W32" i="35"/>
  <c r="W31" i="35"/>
  <c r="W30" i="35"/>
  <c r="W29" i="35"/>
  <c r="T28" i="35"/>
  <c r="P28" i="35"/>
  <c r="I28" i="35"/>
  <c r="C28" i="35" s="1"/>
  <c r="W28" i="35" s="1"/>
  <c r="P27" i="35"/>
  <c r="V25" i="35"/>
  <c r="V24" i="35"/>
  <c r="V27" i="35" s="1"/>
  <c r="U24" i="35"/>
  <c r="P24" i="35"/>
  <c r="P25" i="35" s="1"/>
  <c r="I24" i="35"/>
  <c r="E24" i="35"/>
  <c r="W20" i="35"/>
  <c r="T19" i="35"/>
  <c r="T24" i="35" s="1"/>
  <c r="N19" i="35"/>
  <c r="N24" i="35" s="1"/>
  <c r="N27" i="35" s="1"/>
  <c r="J19" i="35"/>
  <c r="J24" i="35" s="1"/>
  <c r="J27" i="35" s="1"/>
  <c r="E19" i="35"/>
  <c r="C19" i="35"/>
  <c r="C17" i="35"/>
  <c r="C22" i="35" s="1"/>
  <c r="W22" i="35" s="1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W14" i="35" s="1"/>
  <c r="W12" i="35"/>
  <c r="R11" i="35"/>
  <c r="J11" i="35"/>
  <c r="H11" i="35"/>
  <c r="E11" i="35"/>
  <c r="C11" i="35"/>
  <c r="C9" i="35"/>
  <c r="V6" i="35"/>
  <c r="V39" i="35" s="1"/>
  <c r="V44" i="35" s="1"/>
  <c r="R6" i="35"/>
  <c r="N6" i="35"/>
  <c r="J6" i="35"/>
  <c r="F6" i="35"/>
  <c r="E6" i="35"/>
  <c r="C6" i="35"/>
  <c r="C39" i="35" s="1"/>
  <c r="C44" i="35" s="1"/>
  <c r="C48" i="35" s="1"/>
  <c r="V5" i="35"/>
  <c r="V38" i="35" s="1"/>
  <c r="U5" i="35"/>
  <c r="T5" i="35"/>
  <c r="T43" i="35" s="1"/>
  <c r="S5" i="35"/>
  <c r="S38" i="35" s="1"/>
  <c r="R5" i="35"/>
  <c r="Q5" i="35"/>
  <c r="P5" i="35"/>
  <c r="P6" i="35" s="1"/>
  <c r="P39" i="35" s="1"/>
  <c r="P44" i="35" s="1"/>
  <c r="O5" i="35"/>
  <c r="N5" i="35"/>
  <c r="M5" i="35"/>
  <c r="L5" i="35"/>
  <c r="L11" i="35" s="1"/>
  <c r="K5" i="35"/>
  <c r="K19" i="35" s="1"/>
  <c r="K24" i="35" s="1"/>
  <c r="J5" i="35"/>
  <c r="I5" i="35"/>
  <c r="H5" i="35"/>
  <c r="H19" i="35" s="1"/>
  <c r="H24" i="35" s="1"/>
  <c r="G5" i="35"/>
  <c r="F5" i="35"/>
  <c r="D5" i="35"/>
  <c r="D38" i="35" s="1"/>
  <c r="A2" i="35"/>
  <c r="B15" i="33"/>
  <c r="W6" i="29"/>
  <c r="W37" i="29"/>
  <c r="W36" i="29"/>
  <c r="W35" i="29"/>
  <c r="W34" i="29"/>
  <c r="W33" i="29"/>
  <c r="W32" i="29"/>
  <c r="W31" i="29"/>
  <c r="W30" i="29"/>
  <c r="W29" i="29"/>
  <c r="W28" i="29"/>
  <c r="W39" i="29"/>
  <c r="W44" i="29"/>
  <c r="X44" i="29" s="1"/>
  <c r="W51" i="29"/>
  <c r="W50" i="29"/>
  <c r="W49" i="29"/>
  <c r="W48" i="29"/>
  <c r="B14" i="33"/>
  <c r="B12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3" i="33"/>
  <c r="H25" i="35" l="1"/>
  <c r="H27" i="35"/>
  <c r="T25" i="35"/>
  <c r="T27" i="35"/>
  <c r="P49" i="35"/>
  <c r="P52" i="35" s="1"/>
  <c r="P51" i="35"/>
  <c r="K27" i="35"/>
  <c r="K25" i="35"/>
  <c r="O38" i="35"/>
  <c r="O43" i="35"/>
  <c r="O11" i="35"/>
  <c r="S19" i="35"/>
  <c r="S24" i="35" s="1"/>
  <c r="E25" i="35"/>
  <c r="E27" i="35"/>
  <c r="U25" i="35"/>
  <c r="U27" i="35"/>
  <c r="J25" i="35"/>
  <c r="J39" i="35" s="1"/>
  <c r="J44" i="35" s="1"/>
  <c r="E39" i="35"/>
  <c r="E44" i="35" s="1"/>
  <c r="K6" i="35"/>
  <c r="K39" i="35" s="1"/>
  <c r="K44" i="35" s="1"/>
  <c r="S6" i="35"/>
  <c r="S11" i="35"/>
  <c r="K43" i="35"/>
  <c r="K38" i="35"/>
  <c r="K11" i="35"/>
  <c r="D19" i="35"/>
  <c r="D43" i="35"/>
  <c r="D6" i="35"/>
  <c r="D39" i="35" s="1"/>
  <c r="D44" i="35" s="1"/>
  <c r="I6" i="35"/>
  <c r="I38" i="35"/>
  <c r="M19" i="35"/>
  <c r="M24" i="35" s="1"/>
  <c r="M6" i="35"/>
  <c r="M38" i="35"/>
  <c r="M43" i="35"/>
  <c r="Q43" i="35"/>
  <c r="Q11" i="35"/>
  <c r="Q6" i="35"/>
  <c r="Q38" i="35"/>
  <c r="Q19" i="35"/>
  <c r="Q24" i="35" s="1"/>
  <c r="U6" i="35"/>
  <c r="U38" i="35"/>
  <c r="M11" i="35"/>
  <c r="I25" i="35"/>
  <c r="I27" i="35"/>
  <c r="N25" i="35"/>
  <c r="N39" i="35" s="1"/>
  <c r="N44" i="35" s="1"/>
  <c r="AA72" i="35"/>
  <c r="AA79" i="35" s="1"/>
  <c r="W36" i="35"/>
  <c r="G38" i="35"/>
  <c r="G11" i="35"/>
  <c r="G19" i="35"/>
  <c r="G24" i="35" s="1"/>
  <c r="G43" i="35"/>
  <c r="C51" i="35"/>
  <c r="C52" i="35" s="1"/>
  <c r="W48" i="35"/>
  <c r="V51" i="35"/>
  <c r="V49" i="35"/>
  <c r="D11" i="35"/>
  <c r="F43" i="35"/>
  <c r="F38" i="35"/>
  <c r="F11" i="35"/>
  <c r="J43" i="35"/>
  <c r="J38" i="35"/>
  <c r="N38" i="35"/>
  <c r="N43" i="35"/>
  <c r="R38" i="35"/>
  <c r="R19" i="35"/>
  <c r="R24" i="35" s="1"/>
  <c r="R43" i="35"/>
  <c r="G6" i="35"/>
  <c r="W6" i="35" s="1"/>
  <c r="O6" i="35"/>
  <c r="N11" i="35"/>
  <c r="F19" i="35"/>
  <c r="F24" i="35" s="1"/>
  <c r="O19" i="35"/>
  <c r="O24" i="35" s="1"/>
  <c r="J33" i="35"/>
  <c r="W33" i="35" s="1"/>
  <c r="H6" i="35"/>
  <c r="H39" i="35" s="1"/>
  <c r="H44" i="35" s="1"/>
  <c r="L6" i="35"/>
  <c r="T6" i="35"/>
  <c r="T39" i="35" s="1"/>
  <c r="T44" i="35" s="1"/>
  <c r="T11" i="35"/>
  <c r="L19" i="35"/>
  <c r="L24" i="35" s="1"/>
  <c r="H43" i="35"/>
  <c r="B36" i="33"/>
  <c r="N51" i="35" l="1"/>
  <c r="N49" i="35"/>
  <c r="N52" i="35" s="1"/>
  <c r="Z46" i="35"/>
  <c r="Z49" i="35" s="1"/>
  <c r="J51" i="35"/>
  <c r="J49" i="35"/>
  <c r="J52" i="35" s="1"/>
  <c r="L25" i="35"/>
  <c r="L39" i="35" s="1"/>
  <c r="L44" i="35" s="1"/>
  <c r="L27" i="35"/>
  <c r="H49" i="35"/>
  <c r="H51" i="35"/>
  <c r="Q39" i="35"/>
  <c r="Q44" i="35" s="1"/>
  <c r="I39" i="35"/>
  <c r="I44" i="35" s="1"/>
  <c r="E49" i="35"/>
  <c r="E51" i="35"/>
  <c r="F27" i="35"/>
  <c r="F25" i="35"/>
  <c r="F39" i="35" s="1"/>
  <c r="F44" i="35" s="1"/>
  <c r="R27" i="35"/>
  <c r="R25" i="35"/>
  <c r="R39" i="35" s="1"/>
  <c r="R44" i="35" s="1"/>
  <c r="G27" i="35"/>
  <c r="G25" i="35"/>
  <c r="U39" i="35"/>
  <c r="U44" i="35" s="1"/>
  <c r="D49" i="35"/>
  <c r="D51" i="35"/>
  <c r="G39" i="35"/>
  <c r="G44" i="35" s="1"/>
  <c r="K51" i="35"/>
  <c r="K49" i="35"/>
  <c r="T49" i="35"/>
  <c r="T51" i="35"/>
  <c r="O27" i="35"/>
  <c r="O25" i="35"/>
  <c r="O39" i="35"/>
  <c r="O44" i="35" s="1"/>
  <c r="Q25" i="35"/>
  <c r="Q27" i="35"/>
  <c r="M25" i="35"/>
  <c r="M39" i="35" s="1"/>
  <c r="M44" i="35" s="1"/>
  <c r="M27" i="35"/>
  <c r="S27" i="35"/>
  <c r="S25" i="35"/>
  <c r="S39" i="35" s="1"/>
  <c r="S44" i="35" s="1"/>
  <c r="B31" i="33"/>
  <c r="B30" i="33"/>
  <c r="B9" i="33"/>
  <c r="M24" i="17"/>
  <c r="M26" i="17" s="1"/>
  <c r="G10" i="17"/>
  <c r="B5" i="33" s="1"/>
  <c r="S51" i="35" l="1"/>
  <c r="S49" i="35"/>
  <c r="L49" i="35"/>
  <c r="L51" i="35"/>
  <c r="M51" i="35"/>
  <c r="M49" i="35"/>
  <c r="M52" i="35" s="1"/>
  <c r="Q51" i="35"/>
  <c r="Q49" i="35"/>
  <c r="Q52" i="35" s="1"/>
  <c r="R51" i="35"/>
  <c r="R49" i="35"/>
  <c r="R52" i="35" s="1"/>
  <c r="O51" i="35"/>
  <c r="O49" i="35"/>
  <c r="O52" i="35" s="1"/>
  <c r="G51" i="35"/>
  <c r="G50" i="35"/>
  <c r="G52" i="35" s="1"/>
  <c r="K52" i="35"/>
  <c r="W25" i="35"/>
  <c r="W39" i="35" s="1"/>
  <c r="W44" i="35" s="1"/>
  <c r="U51" i="35"/>
  <c r="U49" i="35"/>
  <c r="E52" i="35"/>
  <c r="H52" i="35"/>
  <c r="D52" i="35"/>
  <c r="F51" i="35"/>
  <c r="W51" i="35" s="1"/>
  <c r="F50" i="35"/>
  <c r="I51" i="35"/>
  <c r="I49" i="35"/>
  <c r="W49" i="35" s="1"/>
  <c r="J10" i="17"/>
  <c r="B8" i="33" s="1"/>
  <c r="I10" i="17"/>
  <c r="B7" i="33" s="1"/>
  <c r="F52" i="35" l="1"/>
  <c r="W50" i="35"/>
  <c r="W52" i="35" s="1"/>
  <c r="K10" i="17"/>
  <c r="L10" i="17" l="1"/>
  <c r="B6" i="33" s="1"/>
  <c r="B34" i="33" s="1"/>
  <c r="B38" i="33" s="1"/>
  <c r="L22" i="17" l="1"/>
  <c r="L24" i="17" s="1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U10" i="16" l="1"/>
  <c r="J23" i="16" l="1"/>
  <c r="J24" i="16" s="1"/>
  <c r="G23" i="16"/>
  <c r="L23" i="16" l="1"/>
  <c r="L24" i="16" s="1"/>
  <c r="M23" i="16"/>
  <c r="M24" i="16" s="1"/>
  <c r="N23" i="16"/>
  <c r="N24" i="16" s="1"/>
  <c r="O23" i="16"/>
  <c r="O24" i="16" s="1"/>
  <c r="P23" i="16"/>
  <c r="P24" i="16" s="1"/>
  <c r="Q23" i="16"/>
  <c r="Q24" i="16" s="1"/>
  <c r="R23" i="16"/>
  <c r="R24" i="16" s="1"/>
  <c r="S23" i="16"/>
  <c r="S24" i="16" s="1"/>
  <c r="T23" i="16"/>
  <c r="T24" i="16" s="1"/>
  <c r="K23" i="17" l="1"/>
  <c r="K25" i="17" s="1"/>
  <c r="H9" i="24" l="1"/>
  <c r="J9" i="24" s="1"/>
  <c r="I9" i="24"/>
  <c r="K9" i="24"/>
  <c r="M9" i="24"/>
  <c r="O9" i="24"/>
  <c r="P10" i="24"/>
  <c r="H18" i="24"/>
  <c r="K18" i="24" s="1"/>
  <c r="H23" i="24"/>
  <c r="H24" i="24" s="1"/>
  <c r="I23" i="24"/>
  <c r="I24" i="24" s="1"/>
  <c r="J23" i="24"/>
  <c r="K23" i="24"/>
  <c r="K24" i="24" s="1"/>
  <c r="L23" i="24"/>
  <c r="M23" i="24"/>
  <c r="M24" i="24" s="1"/>
  <c r="N23" i="24"/>
  <c r="N24" i="24" s="1"/>
  <c r="O23" i="24"/>
  <c r="O24" i="24" s="1"/>
  <c r="J24" i="24"/>
  <c r="L24" i="24"/>
  <c r="H9" i="23"/>
  <c r="I9" i="23"/>
  <c r="J10" i="23"/>
  <c r="G15" i="23"/>
  <c r="H17" i="23"/>
  <c r="I17" i="23" s="1"/>
  <c r="G22" i="23"/>
  <c r="G24" i="23" s="1"/>
  <c r="H23" i="23"/>
  <c r="H24" i="23" s="1"/>
  <c r="I23" i="23"/>
  <c r="I24" i="23"/>
  <c r="P11" i="24" l="1"/>
  <c r="O18" i="24"/>
  <c r="N18" i="24"/>
  <c r="M18" i="24"/>
  <c r="I18" i="24"/>
  <c r="J18" i="24" s="1"/>
  <c r="L18" i="24"/>
  <c r="L9" i="24"/>
  <c r="N9" i="24"/>
  <c r="I23" i="16"/>
  <c r="I24" i="16" s="1"/>
  <c r="O10" i="21" l="1"/>
  <c r="G24" i="21"/>
  <c r="M23" i="21"/>
  <c r="M24" i="21" s="1"/>
  <c r="L23" i="21"/>
  <c r="L24" i="21" s="1"/>
  <c r="K23" i="21"/>
  <c r="K24" i="21" s="1"/>
  <c r="J23" i="21"/>
  <c r="J24" i="21" s="1"/>
  <c r="I23" i="21"/>
  <c r="I24" i="21" s="1"/>
  <c r="H23" i="21"/>
  <c r="H24" i="21" s="1"/>
  <c r="G23" i="21"/>
  <c r="H9" i="21"/>
  <c r="I9" i="21" s="1"/>
  <c r="J9" i="21" s="1"/>
  <c r="K9" i="21" s="1"/>
  <c r="L9" i="21" s="1"/>
  <c r="M9" i="21" s="1"/>
  <c r="G9" i="21" l="1"/>
  <c r="H9" i="17"/>
  <c r="K9" i="17" s="1"/>
  <c r="H23" i="17"/>
  <c r="H24" i="17" s="1"/>
  <c r="G9" i="16" l="1"/>
  <c r="H9" i="16" s="1"/>
  <c r="J9" i="17"/>
  <c r="I9" i="17"/>
  <c r="L9" i="17" s="1"/>
  <c r="M9" i="17" s="1"/>
  <c r="H23" i="16"/>
  <c r="G24" i="16"/>
  <c r="J23" i="17"/>
  <c r="J24" i="17" s="1"/>
  <c r="I23" i="17"/>
  <c r="I24" i="17" s="1"/>
  <c r="G22" i="17"/>
  <c r="G24" i="17" s="1"/>
  <c r="K23" i="16"/>
  <c r="K24" i="16" s="1"/>
  <c r="H24" i="16" l="1"/>
  <c r="U23" i="16"/>
  <c r="I9" i="16"/>
  <c r="Q9" i="16" s="1"/>
  <c r="K9" i="16" l="1"/>
  <c r="M9" i="16" s="1"/>
  <c r="T9" i="16" l="1"/>
  <c r="N9" i="16"/>
  <c r="O9" i="16" s="1"/>
  <c r="P9" i="16" s="1"/>
  <c r="R9" i="16" l="1"/>
  <c r="L9" i="16" s="1"/>
  <c r="S9" i="16" s="1"/>
  <c r="J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tc={77236EEF-5CFD-449D-B570-BDE6679312DD}</author>
    <author>tc={EBB27C05-B74B-4890-8D51-12E6BB4C3DBD}</author>
    <author>tc={B1D53B8F-744C-42E6-8F27-B7E7617FC0DF}</author>
  </authors>
  <commentList>
    <comment ref="C28" authorId="0" shapeId="0" xr:uid="{77236EEF-5CFD-449D-B570-BDE6679312D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clear Trade AR invoices for licensors.</t>
      </text>
    </comment>
    <comment ref="A30" authorId="1" shapeId="0" xr:uid="{EBB27C05-B74B-4890-8D51-12E6BB4C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share from stmt</t>
      </text>
    </comment>
    <comment ref="A31" authorId="2" shapeId="0" xr:uid="{B1D53B8F-744C-42E6-8F27-B7E7617FC0D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share fluctuation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tc={D2B851F9-2811-4278-A766-3830CEC85793}</author>
    <author>tc={45A4F0D1-975A-4C91-9073-2E215DB8759B}</author>
    <author>tc={6CE3A71F-210E-40FA-BB75-6E08FE03F909}</author>
    <author>tc={870BA6BD-0F41-4CF0-A51E-EBF913821DCD}</author>
    <author>tc={4C70A2B2-73D2-4722-9B74-2E29B69AB1A0}</author>
  </authors>
  <commentList>
    <comment ref="C28" authorId="0" shapeId="0" xr:uid="{D2B851F9-2811-4278-A766-3830CEC8579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clear Trade AR invoices for licensors.</t>
      </text>
    </comment>
    <comment ref="A30" authorId="1" shapeId="0" xr:uid="{45A4F0D1-975A-4C91-9073-2E215DB8759B}">
      <text>
        <t>[Threaded comment]
Your version of Excel allows you to read this threaded comment; however, any edits to it will get removed if the file is opened in a newer version of Excel. Learn more: https://go.microsoft.com/fwlink/?linkid=870924
Comment:
    share from stmt</t>
      </text>
    </comment>
    <comment ref="A31" authorId="2" shapeId="0" xr:uid="{6CE3A71F-210E-40FA-BB75-6E08FE03F90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share fluctuation</t>
      </text>
    </comment>
    <comment ref="J39" authorId="3" shapeId="0" xr:uid="{870BA6BD-0F41-4CF0-A51E-EBF913821DCD}">
      <text>
        <t>[Threaded comment]
Your version of Excel allows you to read this threaded comment; however, any edits to it will get removed if the file is opened in a newer version of Excel. Learn more: https://go.microsoft.com/fwlink/?linkid=870924
Comment:
    FHG payout defer to 1/15/2022</t>
      </text>
    </comment>
    <comment ref="J44" authorId="4" shapeId="0" xr:uid="{4C70A2B2-73D2-4722-9B74-2E29B69AB1A0}">
      <text>
        <t>[Threaded comment]
Your version of Excel allows you to read this threaded comment; however, any edits to it will get removed if the file is opened in a newer version of Excel. Learn more: https://go.microsoft.com/fwlink/?linkid=870924
Comment:
    FHG payout defer to 01/15/2022</t>
      </text>
    </comment>
  </commentList>
</comments>
</file>

<file path=xl/sharedStrings.xml><?xml version="1.0" encoding="utf-8"?>
<sst xmlns="http://schemas.openxmlformats.org/spreadsheetml/2006/main" count="841" uniqueCount="320">
  <si>
    <t>Account</t>
  </si>
  <si>
    <t>Date To Send Wire</t>
  </si>
  <si>
    <t>US Dollar Amount</t>
  </si>
  <si>
    <t>or</t>
  </si>
  <si>
    <t>Foreign Currency Name/Country</t>
  </si>
  <si>
    <t>Foreign Currency Amount</t>
  </si>
  <si>
    <t>TRANSFER FUNDS TO:</t>
  </si>
  <si>
    <t>Receiver's Name</t>
  </si>
  <si>
    <t>Purpose/Remitter's Text to be included with wire:</t>
  </si>
  <si>
    <t>GL ACCOUNTS TO CHARGE:</t>
  </si>
  <si>
    <t>Bus Unit</t>
  </si>
  <si>
    <t>Dept</t>
  </si>
  <si>
    <t>Project</t>
  </si>
  <si>
    <t>Affiliate</t>
  </si>
  <si>
    <t>Amount</t>
  </si>
  <si>
    <t>Prepared by:</t>
  </si>
  <si>
    <t>Payment Reference Number:</t>
  </si>
  <si>
    <t>Vendor/ Voucher Number:</t>
  </si>
  <si>
    <t>Approved for payment by:</t>
  </si>
  <si>
    <t>Reviewed by (GWRIG/NMALN):</t>
  </si>
  <si>
    <t>Wire Released By/Date:</t>
  </si>
  <si>
    <t>Book Transfer</t>
  </si>
  <si>
    <t>***Supporting documents to include recipient's banking information if first time payment to this recipient</t>
  </si>
  <si>
    <t>Direct Debit</t>
  </si>
  <si>
    <r>
      <t>D</t>
    </r>
    <r>
      <rPr>
        <b/>
        <sz val="20"/>
        <rFont val="Times New Roman"/>
        <family val="1"/>
      </rPr>
      <t xml:space="preserve"> BANK PAYMENT REQUEST</t>
    </r>
  </si>
  <si>
    <t>Wire payment</t>
  </si>
  <si>
    <t>Record in AP</t>
  </si>
  <si>
    <t>Record by Journal Entry</t>
  </si>
  <si>
    <t>(e.g. Invoice No., Other Reference No., Description, notes or special instructions)</t>
  </si>
  <si>
    <t>4001-191477 - Dolby Laboratories, Inc.</t>
  </si>
  <si>
    <t xml:space="preserve">4001-191451 - Dolby Laboratories Licensing </t>
  </si>
  <si>
    <t>4121-117378 - 802.11 Licensing</t>
  </si>
  <si>
    <t xml:space="preserve">4170-953566 - AVC Patent License </t>
  </si>
  <si>
    <t xml:space="preserve">685066CAD - DLNVS CAD acct </t>
  </si>
  <si>
    <t>4100-050723 - DRM Licensing</t>
  </si>
  <si>
    <t xml:space="preserve">4121-370456 - 802.11 Litigation Fund </t>
  </si>
  <si>
    <t xml:space="preserve">4121-482467 - MHP - Patent Licensing </t>
  </si>
  <si>
    <t>4039-274667 - MPEG2 AAC Patent License</t>
  </si>
  <si>
    <t>4945-049120 - MPEG 4 Audio Patent License</t>
  </si>
  <si>
    <t>4121-729966 - NFC Licensing</t>
  </si>
  <si>
    <t xml:space="preserve">4121-316335 - OCAP Patent License </t>
  </si>
  <si>
    <t xml:space="preserve">4945-037059 - Via Operating Account - </t>
  </si>
  <si>
    <t xml:space="preserve">4518-069794 - Payroll Account - </t>
  </si>
  <si>
    <t>4121-798078 - SLS Patent Pool</t>
  </si>
  <si>
    <t xml:space="preserve">7774008432 - Via Operating-EUR </t>
  </si>
  <si>
    <t xml:space="preserve">4496-806563 - LCBRN </t>
  </si>
  <si>
    <t xml:space="preserve">174919001 - HSBC - AUD Australia Operating </t>
  </si>
  <si>
    <t>174919101 - HSBC - USD Australia Operating</t>
  </si>
  <si>
    <t>4121-734057 - Unified AAC License Pool</t>
  </si>
  <si>
    <t>TRANSFER FROM CASH ACCOUNT NUMBER (select from drop down list):</t>
  </si>
  <si>
    <t>X</t>
  </si>
  <si>
    <t>Panasonic Corporation
Financial Operations Center</t>
  </si>
  <si>
    <t>AT&amp; T Corp</t>
  </si>
  <si>
    <t>Fraunhofer-Gesellschaft zur Foerderung der Angewandten Forschung e.V.</t>
  </si>
  <si>
    <t>LG Electronics Inc</t>
  </si>
  <si>
    <t>NEC Corporation</t>
  </si>
  <si>
    <t>NTT DoCoMo, Inc</t>
  </si>
  <si>
    <t>Philips</t>
  </si>
  <si>
    <t>SONY CORPORATION</t>
  </si>
  <si>
    <t>AAC DISTRIBUTION</t>
  </si>
  <si>
    <t>Note: Bank account is LGE25264302</t>
  </si>
  <si>
    <t>Receiver's Bank Account</t>
  </si>
  <si>
    <t>Dolby International AB</t>
  </si>
  <si>
    <t>Dolby Laboratories Licensing Corp</t>
  </si>
  <si>
    <t>Receiver's  Bank Account</t>
  </si>
  <si>
    <t>75 219 33</t>
  </si>
  <si>
    <t>00018000053</t>
  </si>
  <si>
    <t>4067-1001</t>
  </si>
  <si>
    <t>0258008</t>
  </si>
  <si>
    <t>276060</t>
  </si>
  <si>
    <t>323095682</t>
  </si>
  <si>
    <t>0000559555</t>
  </si>
  <si>
    <t>Ericsson AB
AAC Patent Pool</t>
  </si>
  <si>
    <t>Microsoft Corporation</t>
  </si>
  <si>
    <t>1233 423512</t>
  </si>
  <si>
    <t>VIA1005</t>
  </si>
  <si>
    <t>Vendor #</t>
  </si>
  <si>
    <t>14997-12276       AAC Patent License Account</t>
  </si>
  <si>
    <t>14997-12153</t>
  </si>
  <si>
    <t>P1512</t>
  </si>
  <si>
    <t>14998-07694</t>
  </si>
  <si>
    <t>LGE77056</t>
  </si>
  <si>
    <t>Orange SA</t>
  </si>
  <si>
    <t>14990-69351</t>
  </si>
  <si>
    <t>AAC Compliance Fund Refund</t>
  </si>
  <si>
    <t>AAC Litigation Fund Refund</t>
  </si>
  <si>
    <t>P1516</t>
  </si>
  <si>
    <t>USAC DISTRIBUTION</t>
  </si>
  <si>
    <t>1006-401-399137</t>
  </si>
  <si>
    <t>VoiceAge</t>
  </si>
  <si>
    <t>ETRI</t>
  </si>
  <si>
    <t>JVC Kenwood</t>
  </si>
  <si>
    <t>0259004</t>
  </si>
  <si>
    <t>Wire Date 06/15/2018</t>
  </si>
  <si>
    <t>Entity</t>
  </si>
  <si>
    <t>Bank Account #</t>
  </si>
  <si>
    <t>DLLC</t>
  </si>
  <si>
    <t>VIA will post the JEs</t>
  </si>
  <si>
    <t>Dr) 190010 ICO Payable - TP 1002</t>
  </si>
  <si>
    <t>Cr) Via Cash 100809</t>
  </si>
  <si>
    <t>Dr) DLLC Cash 100000</t>
  </si>
  <si>
    <t>Cr) 190000 ICO Receivable - TP 1005</t>
  </si>
  <si>
    <t>Balance in 190000 - TP 1005</t>
  </si>
  <si>
    <t>Write off</t>
  </si>
  <si>
    <t>NET ROYALTIES</t>
  </si>
  <si>
    <t>Via</t>
  </si>
  <si>
    <t>AT&amp;T</t>
  </si>
  <si>
    <t>Dolby International</t>
  </si>
  <si>
    <t>Dolby Laboratories</t>
  </si>
  <si>
    <t>Ericsson</t>
  </si>
  <si>
    <t>JVC Kenwood Corporation</t>
  </si>
  <si>
    <t>Koninklijke Philips N.V.</t>
  </si>
  <si>
    <t>LG Electronics</t>
  </si>
  <si>
    <t>Panasonic Corporation</t>
  </si>
  <si>
    <t>Sony</t>
  </si>
  <si>
    <t>Total</t>
  </si>
  <si>
    <t>Cash to Distribute per AP allocation report</t>
  </si>
  <si>
    <t>BANK SERV CHG</t>
  </si>
  <si>
    <t>Per GL</t>
  </si>
  <si>
    <t>Panasonic</t>
  </si>
  <si>
    <t>INTEREST</t>
  </si>
  <si>
    <t>Interest by entity</t>
  </si>
  <si>
    <t>Total Royalty &amp; Interest</t>
  </si>
  <si>
    <t>TOTAL OF WIRES</t>
  </si>
  <si>
    <t xml:space="preserve">  </t>
  </si>
  <si>
    <t>Wire info:</t>
  </si>
  <si>
    <t>Cash Operating</t>
  </si>
  <si>
    <t>Patent Holder Payable-UAAC</t>
  </si>
  <si>
    <t>Related Party AP</t>
  </si>
  <si>
    <t>Cash-UAAC</t>
  </si>
  <si>
    <t>Cost Center</t>
  </si>
  <si>
    <t>F1512</t>
  </si>
  <si>
    <t>Additional Interest</t>
  </si>
  <si>
    <t>217040 / F1512 / P1512</t>
  </si>
  <si>
    <t>Nippon Telegraph and Telephone Corporation</t>
  </si>
  <si>
    <t>Via Licensing Corporation</t>
  </si>
  <si>
    <t>Cash adjustment</t>
  </si>
  <si>
    <t>AAC</t>
  </si>
  <si>
    <t xml:space="preserve">Reimbursement </t>
  </si>
  <si>
    <t>217040 / F1512/ P1512</t>
  </si>
  <si>
    <t>117020/P1512</t>
  </si>
  <si>
    <t>AT&amp;T Intellectual Property, LLC</t>
  </si>
  <si>
    <t>Samsung</t>
  </si>
  <si>
    <t>Escrow per settlement letter 10/27/20</t>
  </si>
  <si>
    <t>AAC Reimb. Cost Offset- ETRI, NTT Corp, Samsung</t>
  </si>
  <si>
    <t>Fraunhofer-Gesellschaft zur Foerderung der angewandten Forschung, e.V.</t>
  </si>
  <si>
    <t>NTT DOCOMO, INC.</t>
  </si>
  <si>
    <t>P1502</t>
  </si>
  <si>
    <t xml:space="preserve">Amazon-Philips - upfront prepayment </t>
  </si>
  <si>
    <t>Amazon-Philips (withhold from statement payout share)</t>
  </si>
  <si>
    <t>Amazon-Philips (offset share fluctuation)</t>
  </si>
  <si>
    <t>Via - to offset rebilling</t>
  </si>
  <si>
    <t>Dolby Internaiontal</t>
  </si>
  <si>
    <t>Dolby Laboratories (paid to Dolby International)</t>
  </si>
  <si>
    <t>Internal Wires</t>
  </si>
  <si>
    <t>External Wires</t>
  </si>
  <si>
    <t>AAC - Plaintiff Incentive Payout</t>
  </si>
  <si>
    <t>backup</t>
  </si>
  <si>
    <t>AT&amp;T (Combined AT&amp;T and AT&amp;T Intellectual)</t>
  </si>
  <si>
    <t>Prepared by Cecilia Wong 12/07/2021</t>
  </si>
  <si>
    <t>Approved by Moon Song through BOX 12/07/2021</t>
  </si>
  <si>
    <t>JVC Kenwood Corporation-Compliance fund refund</t>
  </si>
  <si>
    <t>JVC Kenwood Corporation-Litigation fund refund</t>
  </si>
  <si>
    <t>Compliance Fund Refund</t>
  </si>
  <si>
    <t>Litigation Fund Refund</t>
  </si>
  <si>
    <t>FOR PERIOD OF AUGUST 1, 2021 - OCTOBER 31, 2021</t>
  </si>
  <si>
    <t>MSONG 12/7: ok to delay</t>
  </si>
  <si>
    <t>Fraunhofer payout defer to 01/15/2022</t>
  </si>
  <si>
    <t>Bilateral - Via Admin</t>
  </si>
  <si>
    <t xml:space="preserve">Approved by Moon Song through BOX </t>
  </si>
  <si>
    <t>Cecilia Wong 12/08/2021</t>
  </si>
  <si>
    <t>Fraunhofer</t>
  </si>
  <si>
    <t>Per email confirmation 11/30/2021, FHG requested for payout postpone to mid-Jan 2022</t>
  </si>
  <si>
    <t>MSONG by email 12/08/2021, JGRAMIL by email 12/10/2021</t>
  </si>
  <si>
    <t xml:space="preserve">Breakup the Via total amount $7,603,180.04  into $7,603,060.43 wire and $119.61 wire because $119.61 will be applied to ETRI, NTT Corp and Samsung 's reimbursable AR. </t>
  </si>
  <si>
    <t>Per email confirmation 11/30/2021, FHG requested for payout postpone to Jan 15, 2022</t>
  </si>
  <si>
    <t>Net royalty rec'd</t>
  </si>
  <si>
    <t>Audit fund reserve</t>
  </si>
  <si>
    <t>Litigation fund</t>
  </si>
  <si>
    <t>MSONG: from the payout tab</t>
  </si>
  <si>
    <t>MSONG: ok. Bank charges</t>
  </si>
  <si>
    <t>MSONG: Interest for Via</t>
  </si>
  <si>
    <t>MSONG: interest on Amazon's prepayment</t>
  </si>
  <si>
    <t>Reimbursement cost covered by payout</t>
  </si>
  <si>
    <t>MSONG: Philips gest no share net of Via from Amazon - no statements paid</t>
  </si>
  <si>
    <t>MSONG: ok</t>
  </si>
  <si>
    <t>MSONG: ok, delay the payment to Jan 2022 per Fruanhofer's request</t>
  </si>
  <si>
    <t>MSONG: via admin from bilateral portion</t>
  </si>
  <si>
    <t>MSONG 12/7/2021:ok</t>
  </si>
  <si>
    <t>MSONG check 12/7/2021:</t>
  </si>
  <si>
    <t xml:space="preserve">Payout </t>
  </si>
  <si>
    <t>diff</t>
  </si>
  <si>
    <t>audit and litigation fund</t>
  </si>
  <si>
    <t>Via audit fund</t>
  </si>
  <si>
    <t>bilateral  related    offset with licenesor</t>
  </si>
  <si>
    <t>+</t>
  </si>
  <si>
    <t>100809 GL as of period 1 -10/29/2021</t>
  </si>
  <si>
    <t>100809 GL activities  on 10/30/2021-10/31/2021</t>
  </si>
  <si>
    <t>Cash balance as of 10/31/2021</t>
  </si>
  <si>
    <t>bank fee</t>
  </si>
  <si>
    <t>Payout-Via admin bilateral</t>
  </si>
  <si>
    <t>Payout</t>
  </si>
  <si>
    <t>Interest</t>
  </si>
  <si>
    <t>interest</t>
  </si>
  <si>
    <t>AR aging as of 10/31/2021-on account credit</t>
  </si>
  <si>
    <t>Upfront payment to Philips</t>
  </si>
  <si>
    <t>Checked have enough cash</t>
  </si>
  <si>
    <t>AETA AUDIO SYSTEMS S.A.S.</t>
  </si>
  <si>
    <t>Afterlive.tv Inc.</t>
  </si>
  <si>
    <t>ALCO Electronics Limited</t>
  </si>
  <si>
    <t>ALVIX Corporation</t>
  </si>
  <si>
    <t>Amazon.com Services, Inc.</t>
  </si>
  <si>
    <t>ANYWARE VIDEO</t>
  </si>
  <si>
    <t>Archos S.A.</t>
  </si>
  <si>
    <t>Atrust Computer Corp.</t>
  </si>
  <si>
    <t>ATX Networks (San Diego) Corp.</t>
  </si>
  <si>
    <t>Avaya Inc.</t>
  </si>
  <si>
    <t>Avid Technology, Inc.</t>
  </si>
  <si>
    <t>Biamp Systems LLC</t>
  </si>
  <si>
    <t>Blue Jeans Network, Inc.</t>
  </si>
  <si>
    <t>BRAINSALT MEDIA GMBH</t>
  </si>
  <si>
    <t>Busch-Jaeger Elektro GmbH</t>
  </si>
  <si>
    <t>Bylo Media Inc.</t>
  </si>
  <si>
    <t>Chord Electronics Limited</t>
  </si>
  <si>
    <t>Concurrent Technology (UK) Lim</t>
  </si>
  <si>
    <t>Crestron Electronics, Inc.</t>
  </si>
  <si>
    <t>Dassault Systemes SE</t>
  </si>
  <si>
    <t>Dejero Labs Inc.</t>
  </si>
  <si>
    <t>DIGICON Inc.</t>
  </si>
  <si>
    <t>DIRECTV, LLC</t>
  </si>
  <si>
    <t>DISH Technologies L.L.C.</t>
  </si>
  <si>
    <t>Dolby Laboratories, Inc.</t>
  </si>
  <si>
    <t>Elements Global Ltd.</t>
  </si>
  <si>
    <t>Elements Innovation (Audio &amp; V</t>
  </si>
  <si>
    <t>Endless Mobile, Inc.</t>
  </si>
  <si>
    <t>Enseo, LLC</t>
  </si>
  <si>
    <t>Envivio, Inc.</t>
  </si>
  <si>
    <t>Faurecia Clarion Electronics C</t>
  </si>
  <si>
    <t>Finis, Inc.</t>
  </si>
  <si>
    <t>Fisher-Price, Inc.</t>
  </si>
  <si>
    <t>Fitbit, Inc.</t>
  </si>
  <si>
    <t>Flash Networks Ltd.</t>
  </si>
  <si>
    <t>Futuri Media, LLC</t>
  </si>
  <si>
    <t>Fuyoh Video Industry Co., Ltd.</t>
  </si>
  <si>
    <t>G.O Holdings Inc.</t>
  </si>
  <si>
    <t>GN Audio A/S</t>
  </si>
  <si>
    <t>GoPro, Inc.</t>
  </si>
  <si>
    <t>Gospell Digital Technology Co.</t>
  </si>
  <si>
    <t>H4 Engineering Inc, dba Solosh</t>
  </si>
  <si>
    <t>Hale Devices, Inc.</t>
  </si>
  <si>
    <t>i.safe MOBILE GmbH</t>
  </si>
  <si>
    <t>Inkel Corporation</t>
  </si>
  <si>
    <t>Institut fur Rundfunktechnik G</t>
  </si>
  <si>
    <t>INTELLIGENT SYSTEMS CO., LTD.</t>
  </si>
  <si>
    <t>INVERSENET INC</t>
  </si>
  <si>
    <t>Joyeux Co.,Ltd.</t>
  </si>
  <si>
    <t>King Profit Trading Ltd.</t>
  </si>
  <si>
    <t>Klode Media SL</t>
  </si>
  <si>
    <t>Livescribe, Inc.</t>
  </si>
  <si>
    <t>Magic Solution International L</t>
  </si>
  <si>
    <t>Marelli Europe S.p.A.</t>
  </si>
  <si>
    <t>MediaKind Systems UK Ltd</t>
  </si>
  <si>
    <t>Mobifren Co., Ltd.</t>
  </si>
  <si>
    <t>Mobiwire SAS</t>
  </si>
  <si>
    <t>MOBOTIX AG</t>
  </si>
  <si>
    <t>Muzik Inc.</t>
  </si>
  <si>
    <t>nac Image Technology, Inc.</t>
  </si>
  <si>
    <t>NEOGENESIS.Co.,Ltd</t>
  </si>
  <si>
    <t>Neusoft Corporation</t>
  </si>
  <si>
    <t>NLD LLC</t>
  </si>
  <si>
    <t>OPTSP CO., LTD.</t>
  </si>
  <si>
    <t>P3, Inc.</t>
  </si>
  <si>
    <t>Pexip AS</t>
  </si>
  <si>
    <t>Photron Limited</t>
  </si>
  <si>
    <t>Pittasoft Co., Ltd.</t>
  </si>
  <si>
    <t>Pixela Corporation</t>
  </si>
  <si>
    <t>Precor Incorporated</t>
  </si>
  <si>
    <t xml:space="preserve">Qingdao Haier Multimedia Co., </t>
  </si>
  <si>
    <t>radius co., ltd.</t>
  </si>
  <si>
    <t>Reflying Audio Tech Limited</t>
  </si>
  <si>
    <t>Remo Technology Co., Ltd.</t>
  </si>
  <si>
    <t>Rich Gate Asia Pacific Enterpr</t>
  </si>
  <si>
    <t>Ro.Ve.R Laboratories S.p.A.</t>
  </si>
  <si>
    <t>Seven Dew Co.,Ltd</t>
  </si>
  <si>
    <t>Shanghai Pateo Electronic Equi</t>
  </si>
  <si>
    <t>Sinowise Business Services Lim</t>
  </si>
  <si>
    <t>Sirius XM Radio, Inc.</t>
  </si>
  <si>
    <t>Siyata Mobile Inc.</t>
  </si>
  <si>
    <t>SmarDTV Global SAS</t>
  </si>
  <si>
    <t>SMART TECHNOLOGIES ULC</t>
  </si>
  <si>
    <t>sonoro audio GmbH</t>
  </si>
  <si>
    <t>Soundmax Electronics Limited</t>
  </si>
  <si>
    <t>STAYER Holdings Inc.</t>
  </si>
  <si>
    <t>Sudio AB</t>
  </si>
  <si>
    <t>TAG V.S.</t>
  </si>
  <si>
    <t>Technicolor Delivery Technolog</t>
  </si>
  <si>
    <t>TechniSat Digital GmbH</t>
  </si>
  <si>
    <t>TECHNO HORIZON CO., LTD.</t>
  </si>
  <si>
    <t>Telecommunication Technologies</t>
  </si>
  <si>
    <t>Telstra Corporation Limited</t>
  </si>
  <si>
    <t>TelVue Corporation</t>
  </si>
  <si>
    <t>The Rotel Co., Ltd.</t>
  </si>
  <si>
    <t>TiVo Solutions Inc</t>
  </si>
  <si>
    <t>TongFang Global Ltd.</t>
  </si>
  <si>
    <t>TOSHIBA EL ARABY VISUAL PRODUC</t>
  </si>
  <si>
    <t>Truesell Co., Ltd.</t>
  </si>
  <si>
    <t>TT Micro AS</t>
  </si>
  <si>
    <t>UNITECH CO., LTD</t>
  </si>
  <si>
    <t>VAIO Corporation</t>
  </si>
  <si>
    <t>VDMS LLC</t>
  </si>
  <si>
    <t>Viavi Solutions Inc.</t>
  </si>
  <si>
    <t>Videolink LLC</t>
  </si>
  <si>
    <t>VOXOA Inc.</t>
  </si>
  <si>
    <t>Wai Hang Electronic Company Li</t>
  </si>
  <si>
    <t>WellAV Technologies Ltd.</t>
  </si>
  <si>
    <t>Wilhelm Sihn jr. GmbH &amp; Co.KG</t>
  </si>
  <si>
    <t>WiMobilis Digital Technologies</t>
  </si>
  <si>
    <t>xtendx AG</t>
  </si>
  <si>
    <t>Zhong Shan City Litai Electron</t>
  </si>
  <si>
    <t>Zyxel Communications Corporati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</si>
</sst>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"/>
    <numFmt numFmtId="166" formatCode="0000\-000\-000"/>
    <numFmt numFmtId="167" formatCode="_(* #,##0.000_);_(* \(#,##0.000\);_(* &quot;-&quot;??_);_(@_)"/>
  </numFmts>
  <fonts count="3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8"/>
      <name val="Dolby"/>
    </font>
    <font>
      <b/>
      <sz val="20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Comic Sans MS"/>
      <family val="4"/>
    </font>
    <font>
      <b/>
      <sz val="10"/>
      <name val="Comic Sans MS"/>
      <family val="4"/>
    </font>
    <font>
      <sz val="14"/>
      <name val="Comic Sans MS"/>
      <family val="4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Comic Sans MS"/>
      <family val="4"/>
    </font>
    <font>
      <sz val="16"/>
      <name val="Comic Sans MS"/>
      <family val="4"/>
    </font>
    <font>
      <sz val="14"/>
      <color indexed="10"/>
      <name val="Arial"/>
      <family val="2"/>
    </font>
    <font>
      <b/>
      <sz val="12"/>
      <name val="Arial"/>
      <family val="2"/>
    </font>
    <font>
      <sz val="20"/>
      <name val="Comic Sans MS"/>
      <family val="4"/>
    </font>
    <font>
      <sz val="22"/>
      <name val="Comic Sans MS"/>
      <family val="4"/>
    </font>
    <font>
      <sz val="22"/>
      <name val="Arial"/>
      <family val="2"/>
    </font>
    <font>
      <sz val="20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4"/>
      <color theme="0"/>
      <name val="Comic Sans MS"/>
      <family val="4"/>
    </font>
    <font>
      <sz val="10"/>
      <color rgb="FF000000"/>
      <name val="Segoe UI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33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quotePrefix="1" applyAlignment="1"/>
    <xf numFmtId="0" fontId="7" fillId="0" borderId="1" xfId="0" applyFont="1" applyBorder="1" applyAlignment="1"/>
    <xf numFmtId="0" fontId="0" fillId="0" borderId="2" xfId="0" applyBorder="1" applyAlignment="1"/>
    <xf numFmtId="0" fontId="0" fillId="0" borderId="2" xfId="0" applyBorder="1"/>
    <xf numFmtId="0" fontId="8" fillId="0" borderId="1" xfId="0" applyFont="1" applyBorder="1" applyAlignment="1"/>
    <xf numFmtId="0" fontId="0" fillId="0" borderId="2" xfId="0" quotePrefix="1" applyBorder="1" applyAlignment="1"/>
    <xf numFmtId="0" fontId="0" fillId="0" borderId="0" xfId="0" applyBorder="1" applyAlignment="1"/>
    <xf numFmtId="0" fontId="6" fillId="0" borderId="0" xfId="0" applyFont="1" applyAlignment="1"/>
    <xf numFmtId="0" fontId="0" fillId="0" borderId="0" xfId="0" quotePrefix="1" applyBorder="1" applyAlignment="1"/>
    <xf numFmtId="0" fontId="0" fillId="0" borderId="3" xfId="0" applyBorder="1" applyAlignment="1">
      <alignment horizontal="center"/>
    </xf>
    <xf numFmtId="0" fontId="3" fillId="0" borderId="0" xfId="0" quotePrefix="1" applyFont="1" applyAlignment="1">
      <alignment horizontal="left"/>
    </xf>
    <xf numFmtId="164" fontId="3" fillId="0" borderId="4" xfId="0" quotePrefix="1" applyNumberFormat="1" applyFont="1" applyBorder="1" applyAlignment="1">
      <alignment horizontal="left"/>
    </xf>
    <xf numFmtId="44" fontId="0" fillId="2" borderId="3" xfId="1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7" fillId="0" borderId="1" xfId="0" quotePrefix="1" applyFont="1" applyBorder="1" applyAlignment="1"/>
    <xf numFmtId="0" fontId="10" fillId="0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9" fillId="2" borderId="3" xfId="0" applyFont="1" applyFill="1" applyBorder="1" applyAlignment="1">
      <alignment horizontal="left" wrapText="1"/>
    </xf>
    <xf numFmtId="164" fontId="11" fillId="2" borderId="3" xfId="0" applyNumberFormat="1" applyFont="1" applyFill="1" applyBorder="1" applyAlignment="1">
      <alignment horizontal="center"/>
    </xf>
    <xf numFmtId="7" fontId="11" fillId="2" borderId="3" xfId="1" applyNumberFormat="1" applyFont="1" applyFill="1" applyBorder="1" applyAlignment="1">
      <alignment horizontal="center"/>
    </xf>
    <xf numFmtId="7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164" fontId="3" fillId="0" borderId="0" xfId="0" quotePrefix="1" applyNumberFormat="1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2" fillId="0" borderId="0" xfId="0" quotePrefix="1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Fill="1"/>
    <xf numFmtId="0" fontId="15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5" xfId="0" quotePrefix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7" fontId="14" fillId="2" borderId="3" xfId="1" applyNumberFormat="1" applyFont="1" applyFill="1" applyBorder="1"/>
    <xf numFmtId="0" fontId="12" fillId="2" borderId="6" xfId="0" applyFont="1" applyFill="1" applyBorder="1" applyAlignment="1">
      <alignment horizontal="center"/>
    </xf>
    <xf numFmtId="0" fontId="13" fillId="0" borderId="0" xfId="0" applyFont="1" applyAlignment="1"/>
    <xf numFmtId="0" fontId="12" fillId="2" borderId="6" xfId="0" applyFont="1" applyFill="1" applyBorder="1" applyAlignment="1"/>
    <xf numFmtId="0" fontId="13" fillId="2" borderId="6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quotePrefix="1" applyFont="1" applyAlignment="1"/>
    <xf numFmtId="0" fontId="12" fillId="0" borderId="4" xfId="0" quotePrefix="1" applyFont="1" applyBorder="1" applyAlignment="1"/>
    <xf numFmtId="0" fontId="11" fillId="2" borderId="3" xfId="0" applyFont="1" applyFill="1" applyBorder="1" applyAlignment="1">
      <alignment horizontal="left" wrapText="1"/>
    </xf>
    <xf numFmtId="0" fontId="11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44" fontId="14" fillId="2" borderId="3" xfId="1" applyFont="1" applyFill="1" applyBorder="1"/>
    <xf numFmtId="0" fontId="14" fillId="0" borderId="3" xfId="0" applyFont="1" applyBorder="1"/>
    <xf numFmtId="0" fontId="16" fillId="0" borderId="4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164" fontId="12" fillId="0" borderId="4" xfId="0" quotePrefix="1" applyNumberFormat="1" applyFont="1" applyBorder="1" applyAlignment="1">
      <alignment horizontal="left"/>
    </xf>
    <xf numFmtId="0" fontId="12" fillId="0" borderId="4" xfId="0" applyFont="1" applyBorder="1" applyAlignment="1">
      <alignment horizontal="left" wrapText="1"/>
    </xf>
    <xf numFmtId="0" fontId="14" fillId="0" borderId="7" xfId="0" applyFont="1" applyBorder="1"/>
    <xf numFmtId="0" fontId="14" fillId="0" borderId="7" xfId="0" applyFont="1" applyBorder="1" applyAlignment="1">
      <alignment horizontal="center"/>
    </xf>
    <xf numFmtId="44" fontId="14" fillId="2" borderId="7" xfId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44" fontId="14" fillId="0" borderId="0" xfId="1" applyFont="1" applyFill="1" applyBorder="1"/>
    <xf numFmtId="0" fontId="17" fillId="2" borderId="3" xfId="0" applyFont="1" applyFill="1" applyBorder="1" applyAlignment="1">
      <alignment horizontal="left" wrapText="1"/>
    </xf>
    <xf numFmtId="0" fontId="7" fillId="0" borderId="0" xfId="0" applyFont="1" applyBorder="1" applyAlignme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 applyAlignment="1"/>
    <xf numFmtId="0" fontId="14" fillId="0" borderId="2" xfId="0" applyFont="1" applyBorder="1"/>
    <xf numFmtId="0" fontId="14" fillId="0" borderId="2" xfId="0" applyFont="1" applyBorder="1" applyAlignment="1"/>
    <xf numFmtId="7" fontId="14" fillId="0" borderId="0" xfId="0" applyNumberFormat="1" applyFont="1"/>
    <xf numFmtId="0" fontId="14" fillId="0" borderId="5" xfId="0" applyFont="1" applyBorder="1" applyAlignment="1">
      <alignment horizontal="center"/>
    </xf>
    <xf numFmtId="7" fontId="21" fillId="2" borderId="3" xfId="1" applyNumberFormat="1" applyFont="1" applyFill="1" applyBorder="1" applyAlignment="1">
      <alignment horizontal="center"/>
    </xf>
    <xf numFmtId="164" fontId="21" fillId="2" borderId="3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2" fillId="0" borderId="0" xfId="0" applyFont="1"/>
    <xf numFmtId="0" fontId="23" fillId="0" borderId="3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5" xfId="0" quotePrefix="1" applyFont="1" applyFill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7" fontId="23" fillId="2" borderId="3" xfId="1" applyNumberFormat="1" applyFont="1" applyFill="1" applyBorder="1"/>
    <xf numFmtId="0" fontId="24" fillId="2" borderId="3" xfId="0" applyFont="1" applyFill="1" applyBorder="1" applyAlignment="1">
      <alignment horizontal="center"/>
    </xf>
    <xf numFmtId="7" fontId="12" fillId="0" borderId="0" xfId="0" applyNumberFormat="1" applyFont="1"/>
    <xf numFmtId="0" fontId="3" fillId="0" borderId="0" xfId="0" applyFont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0" fontId="25" fillId="0" borderId="0" xfId="0" applyFont="1" applyAlignment="1"/>
    <xf numFmtId="0" fontId="16" fillId="0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64" fontId="12" fillId="0" borderId="0" xfId="0" quotePrefix="1" applyNumberFormat="1" applyFont="1" applyBorder="1" applyAlignment="1">
      <alignment horizontal="left"/>
    </xf>
    <xf numFmtId="0" fontId="12" fillId="0" borderId="0" xfId="0" applyFont="1" applyBorder="1" applyAlignment="1">
      <alignment horizontal="left" wrapText="1"/>
    </xf>
    <xf numFmtId="164" fontId="17" fillId="2" borderId="3" xfId="0" applyNumberFormat="1" applyFont="1" applyFill="1" applyBorder="1" applyAlignment="1">
      <alignment horizontal="center"/>
    </xf>
    <xf numFmtId="0" fontId="12" fillId="0" borderId="4" xfId="0" quotePrefix="1" applyFont="1" applyBorder="1" applyAlignment="1">
      <alignment horizontal="left"/>
    </xf>
    <xf numFmtId="0" fontId="12" fillId="0" borderId="4" xfId="0" applyFont="1" applyBorder="1"/>
    <xf numFmtId="0" fontId="19" fillId="0" borderId="4" xfId="0" applyFont="1" applyFill="1" applyBorder="1" applyAlignment="1">
      <alignment horizontal="left"/>
    </xf>
    <xf numFmtId="7" fontId="13" fillId="0" borderId="0" xfId="0" applyNumberFormat="1" applyFont="1"/>
    <xf numFmtId="0" fontId="1" fillId="0" borderId="0" xfId="2"/>
    <xf numFmtId="0" fontId="1" fillId="0" borderId="0" xfId="2" applyAlignment="1"/>
    <xf numFmtId="0" fontId="3" fillId="0" borderId="0" xfId="2" applyFont="1"/>
    <xf numFmtId="0" fontId="13" fillId="0" borderId="0" xfId="2" applyFont="1"/>
    <xf numFmtId="0" fontId="12" fillId="0" borderId="4" xfId="2" applyFont="1" applyBorder="1" applyAlignment="1">
      <alignment horizontal="left" wrapText="1"/>
    </xf>
    <xf numFmtId="0" fontId="12" fillId="0" borderId="0" xfId="2" quotePrefix="1" applyFont="1" applyAlignment="1">
      <alignment horizontal="left"/>
    </xf>
    <xf numFmtId="0" fontId="16" fillId="0" borderId="4" xfId="2" applyFont="1" applyBorder="1" applyAlignment="1">
      <alignment horizontal="left"/>
    </xf>
    <xf numFmtId="0" fontId="12" fillId="0" borderId="0" xfId="2" applyFont="1"/>
    <xf numFmtId="164" fontId="12" fillId="0" borderId="4" xfId="2" quotePrefix="1" applyNumberFormat="1" applyFont="1" applyBorder="1" applyAlignment="1">
      <alignment horizontal="left"/>
    </xf>
    <xf numFmtId="0" fontId="19" fillId="0" borderId="0" xfId="2" applyFont="1" applyFill="1" applyBorder="1" applyAlignment="1">
      <alignment horizontal="left"/>
    </xf>
    <xf numFmtId="0" fontId="16" fillId="0" borderId="4" xfId="2" applyFont="1" applyFill="1" applyBorder="1" applyAlignment="1">
      <alignment horizontal="left"/>
    </xf>
    <xf numFmtId="7" fontId="13" fillId="0" borderId="0" xfId="2" applyNumberFormat="1" applyFont="1"/>
    <xf numFmtId="0" fontId="13" fillId="0" borderId="0" xfId="2" applyFont="1" applyFill="1" applyBorder="1"/>
    <xf numFmtId="44" fontId="13" fillId="0" borderId="0" xfId="1" applyFont="1" applyFill="1" applyBorder="1"/>
    <xf numFmtId="0" fontId="13" fillId="0" borderId="0" xfId="2" applyFont="1" applyFill="1" applyBorder="1" applyAlignment="1">
      <alignment horizontal="center"/>
    </xf>
    <xf numFmtId="44" fontId="13" fillId="2" borderId="3" xfId="1" applyFont="1" applyFill="1" applyBorder="1"/>
    <xf numFmtId="0" fontId="13" fillId="0" borderId="3" xfId="2" applyFont="1" applyBorder="1" applyAlignment="1">
      <alignment horizontal="center"/>
    </xf>
    <xf numFmtId="0" fontId="13" fillId="0" borderId="3" xfId="2" applyFont="1" applyBorder="1"/>
    <xf numFmtId="44" fontId="13" fillId="2" borderId="7" xfId="1" applyFont="1" applyFill="1" applyBorder="1"/>
    <xf numFmtId="0" fontId="13" fillId="0" borderId="7" xfId="2" applyFont="1" applyBorder="1" applyAlignment="1">
      <alignment horizontal="center"/>
    </xf>
    <xf numFmtId="0" fontId="13" fillId="0" borderId="7" xfId="2" applyFont="1" applyBorder="1"/>
    <xf numFmtId="7" fontId="13" fillId="2" borderId="3" xfId="1" applyNumberFormat="1" applyFont="1" applyFill="1" applyBorder="1"/>
    <xf numFmtId="0" fontId="13" fillId="0" borderId="5" xfId="2" applyFont="1" applyBorder="1" applyAlignment="1">
      <alignment horizontal="center"/>
    </xf>
    <xf numFmtId="0" fontId="13" fillId="0" borderId="5" xfId="2" quotePrefix="1" applyFont="1" applyFill="1" applyBorder="1" applyAlignment="1">
      <alignment horizontal="center"/>
    </xf>
    <xf numFmtId="0" fontId="13" fillId="0" borderId="3" xfId="2" applyFont="1" applyFill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3" fillId="0" borderId="0" xfId="2" applyFont="1" applyFill="1"/>
    <xf numFmtId="0" fontId="13" fillId="0" borderId="0" xfId="2" applyFont="1" applyAlignment="1">
      <alignment horizontal="center"/>
    </xf>
    <xf numFmtId="0" fontId="12" fillId="0" borderId="0" xfId="2" applyFont="1" applyAlignment="1"/>
    <xf numFmtId="0" fontId="9" fillId="0" borderId="0" xfId="2" applyFont="1" applyFill="1" applyBorder="1" applyAlignment="1">
      <alignment wrapText="1"/>
    </xf>
    <xf numFmtId="0" fontId="1" fillId="0" borderId="0" xfId="2" applyBorder="1" applyAlignment="1"/>
    <xf numFmtId="0" fontId="1" fillId="0" borderId="0" xfId="2" applyBorder="1"/>
    <xf numFmtId="0" fontId="11" fillId="2" borderId="3" xfId="2" applyFont="1" applyFill="1" applyBorder="1" applyAlignment="1">
      <alignment horizontal="left" wrapText="1"/>
    </xf>
    <xf numFmtId="0" fontId="1" fillId="0" borderId="0" xfId="2" quotePrefix="1" applyAlignment="1"/>
    <xf numFmtId="0" fontId="25" fillId="0" borderId="0" xfId="2" applyFont="1" applyAlignment="1"/>
    <xf numFmtId="0" fontId="11" fillId="2" borderId="3" xfId="2" applyFont="1" applyFill="1" applyBorder="1" applyAlignment="1">
      <alignment horizontal="left"/>
    </xf>
    <xf numFmtId="0" fontId="1" fillId="0" borderId="0" xfId="2" quotePrefix="1" applyBorder="1" applyAlignment="1"/>
    <xf numFmtId="0" fontId="7" fillId="0" borderId="0" xfId="2" applyFont="1" applyBorder="1" applyAlignment="1"/>
    <xf numFmtId="0" fontId="1" fillId="0" borderId="2" xfId="2" quotePrefix="1" applyBorder="1" applyAlignment="1"/>
    <xf numFmtId="0" fontId="1" fillId="0" borderId="2" xfId="2" applyBorder="1"/>
    <xf numFmtId="0" fontId="7" fillId="0" borderId="1" xfId="2" quotePrefix="1" applyFont="1" applyBorder="1" applyAlignment="1"/>
    <xf numFmtId="0" fontId="3" fillId="0" borderId="0" xfId="2" applyFont="1" applyAlignment="1"/>
    <xf numFmtId="0" fontId="1" fillId="0" borderId="2" xfId="2" applyBorder="1" applyAlignment="1"/>
    <xf numFmtId="0" fontId="7" fillId="0" borderId="1" xfId="2" applyFont="1" applyBorder="1" applyAlignment="1"/>
    <xf numFmtId="0" fontId="11" fillId="2" borderId="3" xfId="2" applyFont="1" applyFill="1" applyBorder="1" applyAlignment="1">
      <alignment horizontal="center"/>
    </xf>
    <xf numFmtId="164" fontId="11" fillId="2" borderId="3" xfId="2" applyNumberFormat="1" applyFont="1" applyFill="1" applyBorder="1" applyAlignment="1">
      <alignment horizontal="center"/>
    </xf>
    <xf numFmtId="0" fontId="8" fillId="0" borderId="1" xfId="2" applyFont="1" applyBorder="1" applyAlignment="1"/>
    <xf numFmtId="7" fontId="28" fillId="0" borderId="0" xfId="2" applyNumberFormat="1" applyFont="1"/>
    <xf numFmtId="44" fontId="20" fillId="2" borderId="3" xfId="1" applyFont="1" applyFill="1" applyBorder="1" applyAlignment="1">
      <alignment horizontal="center"/>
    </xf>
    <xf numFmtId="0" fontId="12" fillId="0" borderId="0" xfId="2" quotePrefix="1" applyFont="1" applyAlignment="1"/>
    <xf numFmtId="0" fontId="12" fillId="0" borderId="4" xfId="2" quotePrefix="1" applyFont="1" applyBorder="1" applyAlignment="1"/>
    <xf numFmtId="0" fontId="13" fillId="0" borderId="0" xfId="2" applyFont="1" applyAlignment="1"/>
    <xf numFmtId="0" fontId="12" fillId="2" borderId="6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2" fillId="2" borderId="6" xfId="2" applyFont="1" applyFill="1" applyBorder="1" applyAlignment="1"/>
    <xf numFmtId="0" fontId="4" fillId="0" borderId="0" xfId="2" applyFont="1" applyAlignment="1">
      <alignment horizontal="centerContinuous"/>
    </xf>
    <xf numFmtId="0" fontId="3" fillId="0" borderId="0" xfId="2" applyFont="1" applyBorder="1" applyAlignment="1">
      <alignment horizontal="left" wrapText="1"/>
    </xf>
    <xf numFmtId="0" fontId="3" fillId="0" borderId="4" xfId="2" applyFont="1" applyBorder="1" applyAlignment="1">
      <alignment horizontal="left" wrapText="1"/>
    </xf>
    <xf numFmtId="0" fontId="3" fillId="0" borderId="0" xfId="2" quotePrefix="1" applyFont="1" applyAlignment="1">
      <alignment horizontal="left"/>
    </xf>
    <xf numFmtId="0" fontId="10" fillId="0" borderId="0" xfId="2" applyFont="1" applyBorder="1" applyAlignment="1">
      <alignment horizontal="left"/>
    </xf>
    <xf numFmtId="0" fontId="10" fillId="0" borderId="4" xfId="2" applyFont="1" applyBorder="1" applyAlignment="1">
      <alignment horizontal="left"/>
    </xf>
    <xf numFmtId="164" fontId="3" fillId="0" borderId="0" xfId="2" quotePrefix="1" applyNumberFormat="1" applyFont="1" applyBorder="1" applyAlignment="1">
      <alignment horizontal="left"/>
    </xf>
    <xf numFmtId="164" fontId="3" fillId="0" borderId="4" xfId="2" quotePrefix="1" applyNumberFormat="1" applyFont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0" fontId="10" fillId="0" borderId="4" xfId="2" applyFont="1" applyFill="1" applyBorder="1" applyAlignment="1">
      <alignment horizontal="left"/>
    </xf>
    <xf numFmtId="0" fontId="1" fillId="0" borderId="0" xfId="2" applyFill="1" applyBorder="1"/>
    <xf numFmtId="0" fontId="1" fillId="0" borderId="0" xfId="2" applyFill="1" applyBorder="1" applyAlignment="1">
      <alignment horizontal="center"/>
    </xf>
    <xf numFmtId="0" fontId="1" fillId="0" borderId="0" xfId="2" applyFill="1"/>
    <xf numFmtId="0" fontId="1" fillId="0" borderId="3" xfId="2" applyBorder="1" applyAlignment="1">
      <alignment horizontal="center"/>
    </xf>
    <xf numFmtId="0" fontId="1" fillId="0" borderId="3" xfId="2" applyBorder="1"/>
    <xf numFmtId="0" fontId="1" fillId="0" borderId="3" xfId="2" applyBorder="1" applyAlignment="1">
      <alignment horizontal="left"/>
    </xf>
    <xf numFmtId="0" fontId="23" fillId="0" borderId="3" xfId="2" applyFont="1" applyBorder="1" applyAlignment="1">
      <alignment horizontal="center"/>
    </xf>
    <xf numFmtId="0" fontId="23" fillId="0" borderId="5" xfId="2" applyFont="1" applyBorder="1" applyAlignment="1">
      <alignment horizontal="center"/>
    </xf>
    <xf numFmtId="0" fontId="23" fillId="0" borderId="5" xfId="2" quotePrefix="1" applyFont="1" applyFill="1" applyBorder="1" applyAlignment="1">
      <alignment horizontal="center"/>
    </xf>
    <xf numFmtId="0" fontId="23" fillId="0" borderId="5" xfId="2" applyFont="1" applyFill="1" applyBorder="1" applyAlignment="1">
      <alignment horizontal="center"/>
    </xf>
    <xf numFmtId="0" fontId="23" fillId="0" borderId="3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9" fillId="0" borderId="0" xfId="2" applyFont="1" applyAlignment="1">
      <alignment horizontal="center"/>
    </xf>
    <xf numFmtId="0" fontId="24" fillId="2" borderId="3" xfId="2" applyFont="1" applyFill="1" applyBorder="1" applyAlignment="1">
      <alignment horizontal="center"/>
    </xf>
    <xf numFmtId="0" fontId="19" fillId="0" borderId="3" xfId="2" applyFont="1" applyFill="1" applyBorder="1" applyAlignment="1">
      <alignment horizontal="center"/>
    </xf>
    <xf numFmtId="0" fontId="22" fillId="0" borderId="0" xfId="2" applyFont="1"/>
    <xf numFmtId="7" fontId="1" fillId="0" borderId="0" xfId="2" applyNumberFormat="1"/>
    <xf numFmtId="43" fontId="27" fillId="0" borderId="0" xfId="2" applyNumberFormat="1" applyFont="1"/>
    <xf numFmtId="0" fontId="21" fillId="2" borderId="3" xfId="2" applyFont="1" applyFill="1" applyBorder="1" applyAlignment="1">
      <alignment horizontal="center"/>
    </xf>
    <xf numFmtId="43" fontId="13" fillId="0" borderId="0" xfId="3" applyFont="1"/>
    <xf numFmtId="164" fontId="21" fillId="2" borderId="3" xfId="2" applyNumberFormat="1" applyFont="1" applyFill="1" applyBorder="1" applyAlignment="1">
      <alignment horizontal="center"/>
    </xf>
    <xf numFmtId="7" fontId="12" fillId="0" borderId="0" xfId="2" applyNumberFormat="1" applyFont="1"/>
    <xf numFmtId="44" fontId="12" fillId="0" borderId="0" xfId="2" applyNumberFormat="1" applyFont="1"/>
    <xf numFmtId="44" fontId="21" fillId="2" borderId="3" xfId="1" applyFont="1" applyFill="1" applyBorder="1" applyAlignment="1">
      <alignment horizontal="center"/>
    </xf>
    <xf numFmtId="0" fontId="13" fillId="0" borderId="2" xfId="2" applyFont="1" applyBorder="1" applyAlignment="1"/>
    <xf numFmtId="0" fontId="13" fillId="0" borderId="2" xfId="2" applyFont="1" applyBorder="1"/>
    <xf numFmtId="0" fontId="13" fillId="0" borderId="1" xfId="2" applyFont="1" applyBorder="1" applyAlignment="1"/>
    <xf numFmtId="0" fontId="13" fillId="2" borderId="6" xfId="2" applyFont="1" applyFill="1" applyBorder="1" applyAlignment="1"/>
    <xf numFmtId="0" fontId="4" fillId="0" borderId="0" xfId="2" applyFont="1" applyAlignment="1">
      <alignment horizontal="center"/>
    </xf>
    <xf numFmtId="0" fontId="29" fillId="2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center"/>
    </xf>
    <xf numFmtId="0" fontId="17" fillId="2" borderId="3" xfId="0" quotePrefix="1" applyFont="1" applyFill="1" applyBorder="1" applyAlignment="1">
      <alignment horizontal="left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0" fillId="0" borderId="0" xfId="0" applyFont="1" applyAlignment="1">
      <alignment vertical="center"/>
    </xf>
    <xf numFmtId="44" fontId="0" fillId="0" borderId="0" xfId="1" applyFont="1" applyAlignment="1">
      <alignment vertical="top"/>
    </xf>
    <xf numFmtId="0" fontId="31" fillId="0" borderId="0" xfId="0" applyFont="1" applyAlignment="1">
      <alignment horizontal="left" vertical="top"/>
    </xf>
    <xf numFmtId="43" fontId="0" fillId="0" borderId="0" xfId="0" applyNumberFormat="1" applyAlignment="1">
      <alignment vertical="top"/>
    </xf>
    <xf numFmtId="43" fontId="0" fillId="0" borderId="10" xfId="0" applyNumberFormat="1" applyBorder="1" applyAlignment="1">
      <alignment vertical="top"/>
    </xf>
    <xf numFmtId="165" fontId="20" fillId="2" borderId="3" xfId="1" applyNumberFormat="1" applyFont="1" applyFill="1" applyBorder="1" applyAlignment="1">
      <alignment horizontal="center"/>
    </xf>
    <xf numFmtId="43" fontId="1" fillId="0" borderId="0" xfId="0" applyNumberFormat="1" applyFont="1" applyAlignment="1">
      <alignment horizontal="right" vertical="top" wrapText="1"/>
    </xf>
    <xf numFmtId="43" fontId="1" fillId="0" borderId="0" xfId="0" applyNumberFormat="1" applyFont="1"/>
    <xf numFmtId="43" fontId="3" fillId="0" borderId="0" xfId="0" applyNumberFormat="1" applyFont="1" applyAlignment="1">
      <alignment horizontal="left" vertical="top"/>
    </xf>
    <xf numFmtId="43" fontId="3" fillId="0" borderId="0" xfId="0" quotePrefix="1" applyNumberFormat="1" applyFont="1" applyAlignment="1">
      <alignment horizontal="right" vertical="top" wrapText="1"/>
    </xf>
    <xf numFmtId="43" fontId="3" fillId="0" borderId="0" xfId="0" applyNumberFormat="1" applyFont="1" applyAlignment="1">
      <alignment horizontal="center" vertical="top" wrapText="1"/>
    </xf>
    <xf numFmtId="43" fontId="3" fillId="0" borderId="0" xfId="0" applyNumberFormat="1" applyFont="1" applyAlignment="1">
      <alignment horizontal="center"/>
    </xf>
    <xf numFmtId="44" fontId="13" fillId="2" borderId="0" xfId="0" applyNumberFormat="1" applyFont="1" applyFill="1"/>
    <xf numFmtId="43" fontId="1" fillId="0" borderId="4" xfId="0" applyNumberFormat="1" applyFont="1" applyBorder="1" applyAlignment="1">
      <alignment horizontal="right" vertical="top" wrapText="1"/>
    </xf>
    <xf numFmtId="43" fontId="1" fillId="0" borderId="4" xfId="0" applyNumberFormat="1" applyFont="1" applyBorder="1"/>
    <xf numFmtId="166" fontId="1" fillId="0" borderId="0" xfId="0" applyNumberFormat="1" applyFont="1"/>
    <xf numFmtId="39" fontId="1" fillId="0" borderId="0" xfId="0" applyNumberFormat="1" applyFont="1"/>
    <xf numFmtId="43" fontId="1" fillId="0" borderId="0" xfId="0" applyNumberFormat="1" applyFont="1" applyAlignment="1">
      <alignment horizontal="center" vertical="top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43" fontId="3" fillId="0" borderId="0" xfId="0" applyNumberFormat="1" applyFont="1" applyAlignment="1">
      <alignment horizontal="right" vertical="top" wrapText="1"/>
    </xf>
    <xf numFmtId="43" fontId="1" fillId="0" borderId="0" xfId="0" applyNumberFormat="1" applyFont="1" applyAlignment="1">
      <alignment horizontal="right"/>
    </xf>
    <xf numFmtId="43" fontId="7" fillId="3" borderId="0" xfId="0" applyNumberFormat="1" applyFont="1" applyFill="1"/>
    <xf numFmtId="43" fontId="12" fillId="3" borderId="10" xfId="0" applyNumberFormat="1" applyFont="1" applyFill="1" applyBorder="1"/>
    <xf numFmtId="43" fontId="1" fillId="0" borderId="0" xfId="0" quotePrefix="1" applyNumberFormat="1" applyFont="1" applyAlignment="1">
      <alignment horizontal="right" vertical="top" wrapText="1"/>
    </xf>
    <xf numFmtId="14" fontId="1" fillId="0" borderId="0" xfId="0" applyNumberFormat="1" applyFont="1"/>
    <xf numFmtId="43" fontId="1" fillId="0" borderId="10" xfId="0" applyNumberFormat="1" applyFont="1" applyBorder="1"/>
    <xf numFmtId="44" fontId="20" fillId="2" borderId="3" xfId="1" applyNumberFormat="1" applyFont="1" applyFill="1" applyBorder="1" applyAlignment="1">
      <alignment horizontal="center"/>
    </xf>
    <xf numFmtId="44" fontId="21" fillId="2" borderId="3" xfId="1" applyNumberFormat="1" applyFont="1" applyFill="1" applyBorder="1" applyAlignment="1">
      <alignment horizontal="center"/>
    </xf>
    <xf numFmtId="44" fontId="14" fillId="0" borderId="0" xfId="0" applyNumberFormat="1" applyFont="1"/>
    <xf numFmtId="0" fontId="12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0" fontId="17" fillId="0" borderId="0" xfId="2" applyFont="1" applyFill="1" applyBorder="1" applyAlignment="1">
      <alignment horizontal="left" wrapText="1"/>
    </xf>
    <xf numFmtId="0" fontId="17" fillId="0" borderId="0" xfId="0" quotePrefix="1" applyFont="1" applyFill="1" applyBorder="1" applyAlignment="1">
      <alignment horizontal="left" wrapText="1"/>
    </xf>
    <xf numFmtId="43" fontId="0" fillId="0" borderId="0" xfId="4" applyFont="1"/>
    <xf numFmtId="0" fontId="1" fillId="0" borderId="0" xfId="0" applyFont="1"/>
    <xf numFmtId="43" fontId="3" fillId="4" borderId="0" xfId="0" applyNumberFormat="1" applyFont="1" applyFill="1" applyAlignment="1">
      <alignment horizontal="right" vertical="top" wrapText="1"/>
    </xf>
    <xf numFmtId="44" fontId="14" fillId="2" borderId="3" xfId="1" applyNumberFormat="1" applyFont="1" applyFill="1" applyBorder="1"/>
    <xf numFmtId="43" fontId="3" fillId="0" borderId="0" xfId="0" applyNumberFormat="1" applyFont="1" applyAlignment="1">
      <alignment horizontal="left" vertical="top" wrapText="1"/>
    </xf>
    <xf numFmtId="43" fontId="3" fillId="0" borderId="0" xfId="0" applyNumberFormat="1" applyFont="1"/>
    <xf numFmtId="43" fontId="3" fillId="0" borderId="4" xfId="0" applyNumberFormat="1" applyFont="1" applyBorder="1"/>
    <xf numFmtId="43" fontId="3" fillId="0" borderId="0" xfId="0" applyNumberFormat="1" applyFont="1" applyAlignment="1">
      <alignment horizontal="right" vertical="top"/>
    </xf>
    <xf numFmtId="43" fontId="1" fillId="0" borderId="4" xfId="0" applyNumberFormat="1" applyFont="1" applyBorder="1" applyAlignment="1">
      <alignment wrapText="1"/>
    </xf>
    <xf numFmtId="40" fontId="1" fillId="0" borderId="0" xfId="0" applyNumberFormat="1" applyFont="1" applyAlignment="1">
      <alignment horizontal="right" vertical="top" wrapText="1"/>
    </xf>
    <xf numFmtId="0" fontId="33" fillId="0" borderId="0" xfId="0" applyFont="1"/>
    <xf numFmtId="43" fontId="3" fillId="4" borderId="0" xfId="0" applyNumberFormat="1" applyFont="1" applyFill="1"/>
    <xf numFmtId="14" fontId="7" fillId="0" borderId="0" xfId="3" applyNumberFormat="1" applyFont="1" applyAlignment="1"/>
    <xf numFmtId="43" fontId="7" fillId="0" borderId="0" xfId="3" applyFont="1" applyAlignment="1"/>
    <xf numFmtId="14" fontId="7" fillId="0" borderId="0" xfId="3" applyNumberFormat="1" applyFont="1" applyAlignment="1">
      <alignment horizontal="right"/>
    </xf>
    <xf numFmtId="43" fontId="35" fillId="0" borderId="0" xfId="0" applyNumberFormat="1" applyFont="1" applyAlignment="1">
      <alignment horizontal="left" vertical="top"/>
    </xf>
    <xf numFmtId="43" fontId="7" fillId="0" borderId="0" xfId="0" applyNumberFormat="1" applyFont="1" applyAlignment="1">
      <alignment horizontal="right"/>
    </xf>
    <xf numFmtId="167" fontId="1" fillId="0" borderId="0" xfId="0" applyNumberFormat="1" applyFont="1"/>
    <xf numFmtId="167" fontId="3" fillId="0" borderId="0" xfId="0" applyNumberFormat="1" applyFont="1" applyAlignment="1">
      <alignment horizontal="center"/>
    </xf>
    <xf numFmtId="167" fontId="1" fillId="0" borderId="4" xfId="0" applyNumberFormat="1" applyFont="1" applyBorder="1"/>
    <xf numFmtId="167" fontId="1" fillId="0" borderId="0" xfId="0" applyNumberFormat="1" applyFont="1" applyAlignment="1">
      <alignment horizontal="center"/>
    </xf>
    <xf numFmtId="43" fontId="3" fillId="6" borderId="0" xfId="0" applyNumberFormat="1" applyFont="1" applyFill="1"/>
    <xf numFmtId="43" fontId="3" fillId="7" borderId="0" xfId="0" applyNumberFormat="1" applyFont="1" applyFill="1"/>
    <xf numFmtId="43" fontId="3" fillId="8" borderId="0" xfId="0" applyNumberFormat="1" applyFont="1" applyFill="1"/>
    <xf numFmtId="167" fontId="1" fillId="0" borderId="10" xfId="0" applyNumberFormat="1" applyFont="1" applyBorder="1"/>
    <xf numFmtId="43" fontId="1" fillId="0" borderId="0" xfId="4" applyFont="1"/>
    <xf numFmtId="0" fontId="1" fillId="0" borderId="0" xfId="0" applyFont="1" applyAlignment="1">
      <alignment wrapText="1"/>
    </xf>
    <xf numFmtId="43" fontId="3" fillId="0" borderId="4" xfId="0" applyNumberFormat="1" applyFont="1" applyBorder="1" applyAlignment="1">
      <alignment wrapText="1"/>
    </xf>
    <xf numFmtId="43" fontId="0" fillId="0" borderId="10" xfId="4" applyFont="1" applyBorder="1"/>
    <xf numFmtId="43" fontId="7" fillId="2" borderId="0" xfId="0" quotePrefix="1" applyNumberFormat="1" applyFont="1" applyFill="1" applyAlignment="1">
      <alignment vertical="top" wrapText="1"/>
    </xf>
    <xf numFmtId="43" fontId="1" fillId="0" borderId="0" xfId="0" applyNumberFormat="1" applyFont="1" applyAlignment="1">
      <alignment horizontal="right" vertical="top"/>
    </xf>
    <xf numFmtId="43" fontId="1" fillId="0" borderId="0" xfId="0" applyNumberFormat="1" applyFont="1" applyAlignment="1"/>
    <xf numFmtId="43" fontId="3" fillId="0" borderId="0" xfId="0" applyNumberFormat="1" applyFont="1" applyAlignment="1"/>
    <xf numFmtId="43" fontId="7" fillId="0" borderId="0" xfId="0" applyNumberFormat="1" applyFont="1" applyAlignment="1"/>
    <xf numFmtId="43" fontId="13" fillId="0" borderId="0" xfId="0" applyNumberFormat="1" applyFont="1" applyAlignment="1"/>
    <xf numFmtId="43" fontId="7" fillId="2" borderId="0" xfId="0" applyNumberFormat="1" applyFont="1" applyFill="1" applyAlignment="1"/>
    <xf numFmtId="43" fontId="7" fillId="5" borderId="0" xfId="0" applyNumberFormat="1" applyFont="1" applyFill="1" applyAlignment="1"/>
    <xf numFmtId="43" fontId="7" fillId="3" borderId="0" xfId="0" applyNumberFormat="1" applyFont="1" applyFill="1" applyAlignment="1"/>
    <xf numFmtId="43" fontId="34" fillId="0" borderId="0" xfId="3" applyFont="1" applyAlignment="1">
      <alignment horizontal="right"/>
    </xf>
    <xf numFmtId="14" fontId="7" fillId="0" borderId="0" xfId="2" applyNumberFormat="1" applyFont="1" applyAlignment="1"/>
    <xf numFmtId="0" fontId="7" fillId="0" borderId="0" xfId="2" applyFont="1" applyAlignment="1"/>
    <xf numFmtId="43" fontId="7" fillId="0" borderId="0" xfId="3" applyFont="1" applyFill="1" applyBorder="1" applyAlignment="1"/>
    <xf numFmtId="1" fontId="19" fillId="0" borderId="0" xfId="3" applyNumberFormat="1" applyFont="1" applyFill="1" applyBorder="1" applyAlignment="1"/>
    <xf numFmtId="16" fontId="7" fillId="0" borderId="0" xfId="2" applyNumberFormat="1" applyFont="1" applyAlignment="1"/>
    <xf numFmtId="43" fontId="34" fillId="0" borderId="0" xfId="3" applyFont="1" applyFill="1" applyBorder="1" applyAlignment="1">
      <alignment horizontal="right" vertical="top"/>
    </xf>
    <xf numFmtId="43" fontId="19" fillId="0" borderId="0" xfId="0" applyNumberFormat="1" applyFont="1" applyAlignment="1"/>
    <xf numFmtId="43" fontId="19" fillId="0" borderId="10" xfId="0" applyNumberFormat="1" applyFont="1" applyBorder="1" applyAlignment="1"/>
    <xf numFmtId="43" fontId="3" fillId="4" borderId="0" xfId="0" applyNumberFormat="1" applyFont="1" applyFill="1" applyAlignment="1">
      <alignment wrapText="1"/>
    </xf>
    <xf numFmtId="43" fontId="3" fillId="9" borderId="0" xfId="0" applyNumberFormat="1" applyFont="1" applyFill="1" applyAlignment="1">
      <alignment horizontal="right" vertical="top" wrapText="1"/>
    </xf>
    <xf numFmtId="43" fontId="3" fillId="9" borderId="0" xfId="0" applyNumberFormat="1" applyFont="1" applyFill="1"/>
    <xf numFmtId="0" fontId="26" fillId="0" borderId="0" xfId="0" applyFont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43" fontId="7" fillId="2" borderId="0" xfId="0" quotePrefix="1" applyNumberFormat="1" applyFont="1" applyFill="1" applyAlignment="1">
      <alignment horizontal="center" vertical="top" wrapText="1"/>
    </xf>
    <xf numFmtId="0" fontId="26" fillId="0" borderId="0" xfId="2" applyFont="1" applyAlignment="1">
      <alignment horizontal="center" wrapText="1"/>
    </xf>
    <xf numFmtId="0" fontId="26" fillId="0" borderId="8" xfId="2" applyFont="1" applyBorder="1" applyAlignment="1">
      <alignment horizontal="center" wrapText="1"/>
    </xf>
    <xf numFmtId="0" fontId="13" fillId="0" borderId="9" xfId="2" applyFont="1" applyBorder="1" applyAlignment="1">
      <alignment horizontal="left"/>
    </xf>
    <xf numFmtId="0" fontId="13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25" fillId="0" borderId="0" xfId="2" applyFont="1" applyAlignment="1">
      <alignment horizontal="center" wrapText="1"/>
    </xf>
    <xf numFmtId="167" fontId="13" fillId="2" borderId="0" xfId="0" applyNumberFormat="1" applyFont="1" applyFill="1"/>
    <xf numFmtId="43" fontId="7" fillId="0" borderId="0" xfId="0" applyNumberFormat="1" applyFont="1"/>
    <xf numFmtId="43" fontId="13" fillId="0" borderId="0" xfId="0" applyNumberFormat="1" applyFont="1"/>
    <xf numFmtId="43" fontId="7" fillId="2" borderId="0" xfId="0" applyNumberFormat="1" applyFont="1" applyFill="1"/>
    <xf numFmtId="43" fontId="7" fillId="5" borderId="0" xfId="0" applyNumberFormat="1" applyFont="1" applyFill="1"/>
    <xf numFmtId="167" fontId="12" fillId="3" borderId="10" xfId="0" applyNumberFormat="1" applyFont="1" applyFill="1" applyBorder="1"/>
    <xf numFmtId="43" fontId="34" fillId="0" borderId="0" xfId="3" applyFont="1" applyAlignment="1">
      <alignment horizontal="right" wrapText="1"/>
    </xf>
    <xf numFmtId="43" fontId="36" fillId="0" borderId="0" xfId="0" applyNumberFormat="1" applyFont="1" applyAlignment="1">
      <alignment horizontal="right" vertical="top" wrapText="1"/>
    </xf>
    <xf numFmtId="14" fontId="7" fillId="0" borderId="0" xfId="0" applyNumberFormat="1" applyFont="1"/>
    <xf numFmtId="0" fontId="7" fillId="0" borderId="0" xfId="0" applyFont="1"/>
    <xf numFmtId="43" fontId="7" fillId="0" borderId="0" xfId="3" applyFont="1" applyFill="1" applyBorder="1"/>
    <xf numFmtId="0" fontId="7" fillId="4" borderId="0" xfId="0" applyFont="1" applyFill="1"/>
    <xf numFmtId="43" fontId="7" fillId="4" borderId="0" xfId="3" applyFont="1" applyFill="1" applyBorder="1"/>
    <xf numFmtId="43" fontId="1" fillId="0" borderId="0" xfId="0" applyNumberFormat="1" applyFont="1" applyAlignment="1">
      <alignment horizontal="left" vertical="top"/>
    </xf>
    <xf numFmtId="167" fontId="7" fillId="0" borderId="0" xfId="0" applyNumberFormat="1" applyFont="1"/>
    <xf numFmtId="1" fontId="19" fillId="0" borderId="0" xfId="3" applyNumberFormat="1" applyFont="1" applyFill="1" applyBorder="1"/>
    <xf numFmtId="14" fontId="7" fillId="0" borderId="11" xfId="0" applyNumberFormat="1" applyFont="1" applyBorder="1"/>
    <xf numFmtId="0" fontId="7" fillId="0" borderId="12" xfId="0" applyFont="1" applyBorder="1"/>
    <xf numFmtId="43" fontId="7" fillId="0" borderId="12" xfId="3" applyFont="1" applyFill="1" applyBorder="1"/>
    <xf numFmtId="1" fontId="19" fillId="0" borderId="13" xfId="3" applyNumberFormat="1" applyFont="1" applyFill="1" applyBorder="1"/>
    <xf numFmtId="14" fontId="7" fillId="0" borderId="9" xfId="0" applyNumberFormat="1" applyFont="1" applyBorder="1"/>
    <xf numFmtId="1" fontId="19" fillId="0" borderId="14" xfId="3" applyNumberFormat="1" applyFont="1" applyFill="1" applyBorder="1"/>
    <xf numFmtId="14" fontId="7" fillId="0" borderId="0" xfId="3" applyNumberFormat="1" applyFont="1" applyBorder="1" applyAlignment="1">
      <alignment horizontal="right"/>
    </xf>
    <xf numFmtId="43" fontId="34" fillId="0" borderId="0" xfId="3" applyFont="1" applyBorder="1" applyAlignment="1">
      <alignment horizontal="right" wrapText="1"/>
    </xf>
    <xf numFmtId="43" fontId="7" fillId="0" borderId="10" xfId="3" applyFont="1" applyFill="1" applyBorder="1"/>
    <xf numFmtId="0" fontId="7" fillId="0" borderId="0" xfId="0" applyFont="1" applyAlignment="1">
      <alignment wrapText="1"/>
    </xf>
    <xf numFmtId="14" fontId="7" fillId="0" borderId="15" xfId="0" applyNumberFormat="1" applyFont="1" applyBorder="1"/>
    <xf numFmtId="0" fontId="7" fillId="0" borderId="16" xfId="0" applyFont="1" applyBorder="1"/>
    <xf numFmtId="43" fontId="7" fillId="0" borderId="16" xfId="3" applyFont="1" applyFill="1" applyBorder="1"/>
    <xf numFmtId="1" fontId="19" fillId="0" borderId="17" xfId="3" applyNumberFormat="1" applyFont="1" applyFill="1" applyBorder="1"/>
    <xf numFmtId="4" fontId="7" fillId="0" borderId="0" xfId="0" applyNumberFormat="1" applyFont="1"/>
    <xf numFmtId="43" fontId="7" fillId="0" borderId="10" xfId="0" applyNumberFormat="1" applyFont="1" applyBorder="1"/>
    <xf numFmtId="43" fontId="3" fillId="0" borderId="10" xfId="0" applyNumberFormat="1" applyFont="1" applyBorder="1"/>
  </cellXfs>
  <cellStyles count="5">
    <cellStyle name="Comma" xfId="4" builtinId="3"/>
    <cellStyle name="Comma 2" xfId="3" xr:uid="{00000000-0005-0000-0000-000000000000}"/>
    <cellStyle name="Currency" xfId="1" builtinId="4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619486</xdr:colOff>
      <xdr:row>59</xdr:row>
      <xdr:rowOff>90472</xdr:rowOff>
    </xdr:from>
    <xdr:to>
      <xdr:col>6</xdr:col>
      <xdr:colOff>1349783</xdr:colOff>
      <xdr:row>108</xdr:row>
      <xdr:rowOff>50427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BD746-8180-4001-960E-D80BB17F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992" y="15191343"/>
          <a:ext cx="8179061" cy="9570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55619</xdr:colOff>
      <xdr:row>29</xdr:row>
      <xdr:rowOff>104195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1FD63D-2118-45EE-984A-52275AA4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2247619" cy="4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21</xdr:col>
      <xdr:colOff>27047</xdr:colOff>
      <xdr:row>89</xdr:row>
      <xdr:rowOff>151187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296775-B72D-47CE-98AB-AA4CB5962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857750"/>
          <a:ext cx="12219047" cy="9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21</xdr:col>
      <xdr:colOff>112762</xdr:colOff>
      <xdr:row>114</xdr:row>
      <xdr:rowOff>56677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58DC25-000B-471D-836C-B99FE939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735175"/>
          <a:ext cx="12304762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20</xdr:col>
      <xdr:colOff>531886</xdr:colOff>
      <xdr:row>160</xdr:row>
      <xdr:rowOff>56232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B191D2-5139-45D0-9E2B-252D7B14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8621375"/>
          <a:ext cx="12114286" cy="7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598082</xdr:colOff>
      <xdr:row>60</xdr:row>
      <xdr:rowOff>143983</xdr:rowOff>
    </xdr:from>
    <xdr:to>
      <xdr:col>6</xdr:col>
      <xdr:colOff>1325168</xdr:colOff>
      <xdr:row>109</xdr:row>
      <xdr:rowOff>78104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4CB7B-D8C4-4DC0-8336-3A4EE506C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8807" y="15250633"/>
          <a:ext cx="8175636" cy="9640096"/>
        </a:xfrm>
        <a:prstGeom prst="rect">
          <a:avLst/>
        </a:prstGeom>
      </xdr:spPr>
    </xdr:pic>
    <xdr:clientData/>
  </xdr:twoCellAnchor>
  <xdr:twoCellAnchor editAs="oneCell">
    <xdr:from>
      <xdr:col>7</xdr:col>
      <xdr:colOff>897122</xdr:colOff>
      <xdr:row>59</xdr:row>
      <xdr:rowOff>99679</xdr:rowOff>
    </xdr:from>
    <xdr:to>
      <xdr:col>18</xdr:col>
      <xdr:colOff>987203</xdr:colOff>
      <xdr:row>97</xdr:row>
      <xdr:rowOff>148478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A1E1C7-A3C9-4E5D-8972-B0CD960E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7072" y="15015829"/>
          <a:ext cx="16739781" cy="7659274"/>
        </a:xfrm>
        <a:prstGeom prst="rect">
          <a:avLst/>
        </a:prstGeom>
      </xdr:spPr>
    </xdr:pic>
    <xdr:clientData/>
  </xdr:twoCellAnchor>
  <xdr:twoCellAnchor editAs="oneCell">
    <xdr:from>
      <xdr:col>18</xdr:col>
      <xdr:colOff>1539507</xdr:colOff>
      <xdr:row>59</xdr:row>
      <xdr:rowOff>66453</xdr:rowOff>
    </xdr:from>
    <xdr:to>
      <xdr:col>24</xdr:col>
      <xdr:colOff>104510</xdr:colOff>
      <xdr:row>92</xdr:row>
      <xdr:rowOff>165512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B10E9-E482-48C0-837C-A306B17F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9157" y="14982603"/>
          <a:ext cx="7442303" cy="6757034"/>
        </a:xfrm>
        <a:prstGeom prst="rect">
          <a:avLst/>
        </a:prstGeom>
      </xdr:spPr>
    </xdr:pic>
    <xdr:clientData/>
  </xdr:twoCellAnchor>
  <xdr:twoCellAnchor editAs="oneCell">
    <xdr:from>
      <xdr:col>18</xdr:col>
      <xdr:colOff>764215</xdr:colOff>
      <xdr:row>98</xdr:row>
      <xdr:rowOff>110756</xdr:rowOff>
    </xdr:from>
    <xdr:to>
      <xdr:col>25</xdr:col>
      <xdr:colOff>2494260</xdr:colOff>
      <xdr:row>106</xdr:row>
      <xdr:rowOff>137810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CD4DA2-2F85-4691-9A49-341D3D02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43865" y="22827881"/>
          <a:ext cx="12083720" cy="15510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o-file-01\projects\Accounting%20and%20Finance\3rd%20Party%20Royalties\OCAP\05.01.09%20to%2007.31.09\OCAP%20wires%2005.01.2009%20to%2007.31.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yout%20Recon%20AAC%2010.31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es"/>
    </sheetNames>
    <sheetDataSet>
      <sheetData sheetId="0" refreshError="1">
        <row r="16">
          <cell r="H16" t="str">
            <v>Via Licensing Corporation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iw"/>
      <sheetName val="Preparer Steps"/>
      <sheetName val="Approval"/>
      <sheetName val="Table of Content"/>
      <sheetName val="Cash Distribution Fund Refund"/>
      <sheetName val="Cash Distribution-Refund"/>
      <sheetName val="Cash Distribution-AAC"/>
      <sheetName val="Cash Distribution-plantiff INC"/>
      <sheetName val="Cash Distribution for DLB NEC"/>
      <sheetName val="Cash Dist-USAC-NA 06.14.18"/>
      <sheetName val="payout"/>
      <sheetName val="Bilateral statements-Recon"/>
      <sheetName val="Sony.NEC Arrangement"/>
      <sheetName val="Reimbursable offset"/>
      <sheetName val="Amazon Tracking 12.21"/>
      <sheetName val="Amazon Tracking 12.18"/>
      <sheetName val="licensor share adj from stmt"/>
      <sheetName val="Audit Fund Reserve"/>
      <sheetName val="Litigation Fund Reserve"/>
      <sheetName val="Vendor Invoices"/>
      <sheetName val="Additional Licensor Payout"/>
      <sheetName val="Dolby NEC Makeup Payment"/>
      <sheetName val="Plaintiff Payment"/>
      <sheetName val="special arrangement"/>
      <sheetName val="recon payout to Close 1"/>
      <sheetName val="recon payout to cash reg -Roy"/>
      <sheetName val="Cash GL Recon"/>
      <sheetName val="Bank Fees"/>
      <sheetName val="Int Income"/>
      <sheetName val="Cash register"/>
      <sheetName val="Close1 Verified 10.31.2021"/>
      <sheetName val="Rep#1"/>
      <sheetName val="Rep#2"/>
      <sheetName val="Rep#3"/>
      <sheetName val="Rep#4"/>
      <sheetName val="Rep#5"/>
      <sheetName val="Rep#6"/>
      <sheetName val="Rep#7"/>
      <sheetName val="Rep#8"/>
      <sheetName val="Rep#9"/>
      <sheetName val="Stmt to exclude "/>
      <sheetName val="Backup for AR WriteOff"/>
      <sheetName val="VAT Reversal-to exclude"/>
      <sheetName val="WHT Write off-to exclude"/>
      <sheetName val="Stmt to include"/>
      <sheetName val="Manual included-MarToSepTracker"/>
      <sheetName val="Writeoff backup"/>
      <sheetName val="stmt to include-track VoiceAge"/>
      <sheetName val="Litigation &amp; Comp Fund Terms"/>
      <sheetName val="Historical Split reference"/>
    </sheetNames>
    <sheetDataSet>
      <sheetData sheetId="0"/>
      <sheetData sheetId="1"/>
      <sheetData sheetId="2"/>
      <sheetData sheetId="3">
        <row r="2">
          <cell r="A2" t="str">
            <v>FOR PERIOD OF AUGUST 1, 2021 - OCTOBER 31, 2021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3">
          <cell r="E13" t="str">
            <v>AT&amp;T</v>
          </cell>
        </row>
        <row r="15">
          <cell r="E15" t="str">
            <v>Dolby International</v>
          </cell>
        </row>
        <row r="16">
          <cell r="E16" t="str">
            <v>Dolby Laboratories</v>
          </cell>
        </row>
        <row r="17">
          <cell r="E17" t="str">
            <v>Ericsson</v>
          </cell>
        </row>
        <row r="18">
          <cell r="E18" t="str">
            <v>ETRI</v>
          </cell>
        </row>
        <row r="19">
          <cell r="E19" t="str">
            <v>Fraunhofer-Gesellschaft zur Foerderung der angewandten Forschung, e.V.</v>
          </cell>
        </row>
        <row r="20">
          <cell r="E20" t="str">
            <v>JVC Kenwood Corporation</v>
          </cell>
        </row>
        <row r="21">
          <cell r="E21" t="str">
            <v>Koninklijke Philips N.V.</v>
          </cell>
        </row>
        <row r="22">
          <cell r="E22" t="str">
            <v>LG Electronics</v>
          </cell>
        </row>
        <row r="23">
          <cell r="E23" t="str">
            <v>Microsoft Corporation</v>
          </cell>
        </row>
        <row r="24">
          <cell r="E24" t="str">
            <v>NEC Corporation</v>
          </cell>
        </row>
        <row r="25">
          <cell r="E25" t="str">
            <v>Nippon Telegraph and Telephone Corporation</v>
          </cell>
        </row>
        <row r="26">
          <cell r="E26" t="str">
            <v>NTT DOCOMO, INC.</v>
          </cell>
        </row>
        <row r="27">
          <cell r="E27" t="str">
            <v>Orange SA</v>
          </cell>
        </row>
        <row r="28">
          <cell r="E28" t="str">
            <v>Panasonic Corporation</v>
          </cell>
        </row>
        <row r="29">
          <cell r="E29" t="str">
            <v>Samsung</v>
          </cell>
        </row>
        <row r="30">
          <cell r="E30" t="str">
            <v>Sony</v>
          </cell>
        </row>
        <row r="31">
          <cell r="E31" t="str">
            <v>VoiceAge</v>
          </cell>
        </row>
        <row r="174">
          <cell r="E174" t="str">
            <v>AT&amp;T</v>
          </cell>
          <cell r="N174">
            <v>620.84</v>
          </cell>
        </row>
        <row r="175">
          <cell r="E175" t="str">
            <v>AT&amp;T Intellectual Property, LLC</v>
          </cell>
          <cell r="N175">
            <v>64236.110000000015</v>
          </cell>
        </row>
        <row r="176">
          <cell r="E176" t="str">
            <v>Dolby International</v>
          </cell>
          <cell r="N176">
            <v>31436248.330000006</v>
          </cell>
        </row>
        <row r="177">
          <cell r="E177" t="str">
            <v>Dolby Laboratories</v>
          </cell>
          <cell r="N177">
            <v>7278634.5499999998</v>
          </cell>
        </row>
        <row r="178">
          <cell r="E178" t="str">
            <v>Ericsson</v>
          </cell>
          <cell r="N178">
            <v>778.04</v>
          </cell>
        </row>
        <row r="179">
          <cell r="E179" t="str">
            <v>ETRI</v>
          </cell>
          <cell r="N179">
            <v>145965.28999999998</v>
          </cell>
        </row>
        <row r="180">
          <cell r="E180" t="str">
            <v>Fraunhofer-Gesellschaft zur Foerderung der angewandten Forschung, e.V.</v>
          </cell>
          <cell r="N180">
            <v>11126105.920000002</v>
          </cell>
        </row>
        <row r="181">
          <cell r="E181" t="str">
            <v>JVC Kenwood Corporation</v>
          </cell>
          <cell r="N181">
            <v>284767.45000000007</v>
          </cell>
        </row>
        <row r="182">
          <cell r="E182" t="str">
            <v>Koninklijke Philips N.V.</v>
          </cell>
          <cell r="N182">
            <v>6319945.0999999996</v>
          </cell>
        </row>
        <row r="183">
          <cell r="E183" t="str">
            <v>LG Electronics</v>
          </cell>
          <cell r="N183">
            <v>462.1</v>
          </cell>
        </row>
        <row r="184">
          <cell r="E184" t="str">
            <v>Microsoft Corporation</v>
          </cell>
          <cell r="N184">
            <v>747192.41</v>
          </cell>
        </row>
        <row r="185">
          <cell r="E185" t="str">
            <v>NEC Corporation</v>
          </cell>
          <cell r="N185">
            <v>1955245.0800000003</v>
          </cell>
        </row>
        <row r="186">
          <cell r="E186" t="str">
            <v>Nippon Telegraph and Telephone Corporation</v>
          </cell>
          <cell r="N186">
            <v>31717.63</v>
          </cell>
        </row>
        <row r="187">
          <cell r="E187" t="str">
            <v>NTT DOCOMO, INC.</v>
          </cell>
          <cell r="N187">
            <v>200554.64</v>
          </cell>
        </row>
        <row r="188">
          <cell r="E188" t="str">
            <v>Orange SA</v>
          </cell>
          <cell r="N188">
            <v>799415.07000000007</v>
          </cell>
        </row>
        <row r="189">
          <cell r="E189" t="str">
            <v>Panasonic Corporation</v>
          </cell>
          <cell r="N189">
            <v>2725361.07</v>
          </cell>
        </row>
        <row r="190">
          <cell r="E190" t="str">
            <v>Samsung</v>
          </cell>
          <cell r="N190">
            <v>1373609.71</v>
          </cell>
        </row>
        <row r="191">
          <cell r="E191" t="str">
            <v>Sony</v>
          </cell>
          <cell r="N191">
            <v>34022.04</v>
          </cell>
        </row>
        <row r="192">
          <cell r="E192" t="str">
            <v>VoiceAge</v>
          </cell>
          <cell r="N192">
            <v>277803.32999999996</v>
          </cell>
        </row>
        <row r="194">
          <cell r="I194">
            <v>73793815.899999991</v>
          </cell>
          <cell r="L194">
            <v>-996915.21</v>
          </cell>
          <cell r="M194">
            <v>-361715.91000000003</v>
          </cell>
        </row>
        <row r="195">
          <cell r="J195">
            <v>-40190.660000000003</v>
          </cell>
        </row>
        <row r="199">
          <cell r="J199">
            <v>-7582612.7599999998</v>
          </cell>
        </row>
      </sheetData>
      <sheetData sheetId="11">
        <row r="29">
          <cell r="K29">
            <v>20856.717000000001</v>
          </cell>
        </row>
      </sheetData>
      <sheetData sheetId="12"/>
      <sheetData sheetId="13">
        <row r="49">
          <cell r="I49">
            <v>10.32</v>
          </cell>
        </row>
        <row r="99">
          <cell r="I99">
            <v>107.36</v>
          </cell>
        </row>
        <row r="149">
          <cell r="I149">
            <v>1.9300000000000002</v>
          </cell>
        </row>
      </sheetData>
      <sheetData sheetId="14">
        <row r="7">
          <cell r="D7" t="str">
            <v>AT&amp;T Intellectual Property, LLC</v>
          </cell>
          <cell r="G7">
            <v>0.55000000000000004</v>
          </cell>
        </row>
        <row r="8">
          <cell r="D8" t="str">
            <v>Dolby International</v>
          </cell>
          <cell r="G8">
            <v>278.05</v>
          </cell>
        </row>
        <row r="9">
          <cell r="D9" t="str">
            <v>Dolby Laboratories</v>
          </cell>
          <cell r="G9">
            <v>59.42</v>
          </cell>
        </row>
        <row r="10">
          <cell r="D10" t="str">
            <v>Ericsson</v>
          </cell>
          <cell r="G10">
            <v>0</v>
          </cell>
        </row>
        <row r="11">
          <cell r="D11" t="str">
            <v>ETRI</v>
          </cell>
          <cell r="G11">
            <v>1.28</v>
          </cell>
        </row>
        <row r="12">
          <cell r="D12" t="str">
            <v>Fraunhofer-Gesellschaft zur Foerderung der angewandten Forschung, e.V.</v>
          </cell>
          <cell r="G12">
            <v>92.71</v>
          </cell>
          <cell r="Y12">
            <v>-1316933.3036434159</v>
          </cell>
          <cell r="AB12">
            <v>95729.766356584121</v>
          </cell>
        </row>
        <row r="13">
          <cell r="D13" t="str">
            <v>JVC Kenwood Corporation</v>
          </cell>
          <cell r="G13">
            <v>1.7</v>
          </cell>
        </row>
        <row r="14">
          <cell r="D14" t="str">
            <v>Koninklijke Philips N.V.</v>
          </cell>
          <cell r="G14">
            <v>0</v>
          </cell>
        </row>
        <row r="15">
          <cell r="D15" t="str">
            <v>Microsoft Corporation</v>
          </cell>
          <cell r="G15">
            <v>10.96</v>
          </cell>
        </row>
        <row r="16">
          <cell r="D16" t="str">
            <v>NEC Corporation</v>
          </cell>
          <cell r="G16">
            <v>16.850000000000001</v>
          </cell>
        </row>
        <row r="17">
          <cell r="D17" t="str">
            <v>Nippon Telegraph and Telephone Corporation</v>
          </cell>
          <cell r="G17">
            <v>0.16</v>
          </cell>
        </row>
        <row r="18">
          <cell r="D18" t="str">
            <v>NTT DOCOMO, INC.</v>
          </cell>
          <cell r="G18">
            <v>1.62</v>
          </cell>
        </row>
        <row r="19">
          <cell r="D19" t="str">
            <v>Orange SA</v>
          </cell>
          <cell r="G19">
            <v>3.43</v>
          </cell>
        </row>
        <row r="20">
          <cell r="D20" t="str">
            <v>Panasonic Corporation</v>
          </cell>
          <cell r="G20">
            <v>24.04</v>
          </cell>
        </row>
        <row r="21">
          <cell r="D21" t="str">
            <v>Samsung</v>
          </cell>
          <cell r="G21">
            <v>14.08</v>
          </cell>
        </row>
        <row r="22">
          <cell r="D22" t="str">
            <v>Sony</v>
          </cell>
          <cell r="G22">
            <v>0.28000000000000003</v>
          </cell>
        </row>
        <row r="23">
          <cell r="D23" t="str">
            <v>VoiceAge</v>
          </cell>
          <cell r="G23">
            <v>2.29</v>
          </cell>
        </row>
        <row r="30">
          <cell r="G30">
            <v>507.41999999999996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75">
          <cell r="H275">
            <v>2637.1099999999997</v>
          </cell>
        </row>
      </sheetData>
      <sheetData sheetId="28">
        <row r="23">
          <cell r="G23">
            <v>2228.06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Income"/>
      <sheetName val="Sheet1"/>
      <sheetName val="Sheet2"/>
      <sheetName val="Sheet3"/>
      <sheetName val="Chart2"/>
      <sheetName val="Total"/>
      <sheetName val="Revenue Charts"/>
      <sheetName val="Expense charts"/>
      <sheetName val="Revenue"/>
      <sheetName val="Income Statement actual vs fore"/>
      <sheetName val="PL1400-PL"/>
      <sheetName val="Q4 FY08 forecast update #2"/>
      <sheetName val="4AAC ConsHW 4-6 (K)"/>
      <sheetName val="4AAC ConsHW 7-9 (K)"/>
      <sheetName val="Graph5"/>
      <sheetName val="Gross"/>
      <sheetName val="【081118】Philips訴訟費用控除後・昨年比較用"/>
      <sheetName val="Net（Philips訴訟費用控除後・経企提出と同じ）"/>
      <sheetName val="Net（Philips訴訟費用控除後・SCE含昨年と比較用"/>
      <sheetName val="Net（Philips訴訟費用控除後・子会社返金込"/>
      <sheetName val="Net（Philips訴訟費用控除後・子会社返金除"/>
      <sheetName val="入金明細"/>
      <sheetName val="子会社へ返金"/>
      <sheetName val="Philips訴訟費用控除"/>
      <sheetName val="Philips訴訟費用控除 (2)"/>
      <sheetName val="Graph4"/>
      <sheetName val="Net（Philips訴訟費用控除後）"/>
      <sheetName val="Net（下期予測）"/>
      <sheetName val="Net（上期実績下期予測）"/>
      <sheetName val="事業部支払"/>
      <sheetName val="子会社支払"/>
      <sheetName val="Graph3"/>
      <sheetName val="09.1.8事業計画会議用"/>
      <sheetName val="09.1.8事業計画会議用グラフ"/>
      <sheetName val="09.1.20経企会議用"/>
      <sheetName val="09.1.20経企会議用 グラフ"/>
      <sheetName val="2009.1"/>
      <sheetName val="【最終版】2008 09.1まで実績"/>
      <sheetName val="【最終版】2009"/>
      <sheetName val="08-09事業部別比較"/>
      <sheetName val="before 06.4.20"/>
      <sheetName val="from 3 1 06-5 31 06"/>
      <sheetName val="from 9 1 06-11 30 06 "/>
      <sheetName val="from 6 1 06-8 31 06 "/>
      <sheetName val="from 12 1 06-2 28 07 "/>
      <sheetName val="from 3 1 06- 6 15 07"/>
      <sheetName val="-07.6.15までTotal(3)"/>
      <sheetName val="収入"/>
      <sheetName val="収入 (2)"/>
      <sheetName val="Total (3)"/>
      <sheetName val="【最終版】2009.2.6"/>
      <sheetName val="【最終版】2006.2.6グラフ"/>
      <sheetName val="2009.2.6BD移行前"/>
      <sheetName val="2009.2.6BD移行前グラフ"/>
      <sheetName val="2009.1.8事業計画用"/>
      <sheetName val="2009.1.8"/>
      <sheetName val="2009.1.23事業部会議用(DVD Drive移行後）"/>
      <sheetName val="2009.1.23（DVD Drive移行後）Graph"/>
      <sheetName val="08-09比較_事業部会議09.1.23"/>
      <sheetName val="2009.1.23事業部会議用（仮）"/>
      <sheetName val="2009.1.23Graph（仮）"/>
      <sheetName val="（旧）2009.1.23事業部会議用 (2)"/>
      <sheetName val="経企提出用Gross"/>
      <sheetName val="原価単位2009"/>
      <sheetName val="Graph2"/>
      <sheetName val="Sheet1 (2)"/>
      <sheetName val="Sheet1 (3)"/>
      <sheetName val="Graph1"/>
      <sheetName val="2009.1.8業務計画会議後藤さん"/>
      <sheetName val="【最終版】09.2.23"/>
      <sheetName val="【最終版】09.2.23 (英文)"/>
      <sheetName val="【最終版】2008 09.1まで実績 (英文)"/>
      <sheetName val="【最終版】2009 (英文)"/>
      <sheetName val="08-09事業部別比較 (英文)"/>
      <sheetName val="Gross訴訟費用含"/>
      <sheetName val="Net（09年と比較用・子会社返金込"/>
      <sheetName val="Net"/>
      <sheetName val="元ネタ"/>
      <sheetName val="10.1.8業務計画会議用グラフ"/>
      <sheetName val="10.1.25事業計画審議会"/>
      <sheetName val="CY2010予測"/>
      <sheetName val="2010.1.8業務計画会議"/>
      <sheetName val="2010.1.8グラフ"/>
      <sheetName val="Graph12"/>
      <sheetName val="Net06-10"/>
      <sheetName val="比較"/>
      <sheetName val="Net (英文)"/>
      <sheetName val="【新】2009年分配実績"/>
      <sheetName val="2009年分配実績"/>
      <sheetName val="Net06-10知財会議用10.5.7作成"/>
      <sheetName val="5.20知財会議用【英語版】 (2)"/>
      <sheetName val="（色サンプル1）5.20知財会議用【英語版】"/>
      <sheetName val="（色サンプル2）5.20知財会議用【英語版】"/>
      <sheetName val="11.1.14業務計画会議"/>
      <sheetName val="AP-other ST.LT SAB 99+AJ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ong, Cecilia" id="{0C56409F-DF4B-48BA-B76C-286B14397644}" userId="S::wswong@dolby.net::04427987-4165-42ff-835b-e53ed00d09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8" dT="2020-12-11T09:08:07.91" personId="{0C56409F-DF4B-48BA-B76C-286B14397644}" id="{77236EEF-5CFD-449D-B570-BDE6679312DD}">
    <text>to clear Trade AR invoices for licensors.</text>
  </threadedComment>
  <threadedComment ref="A30" dT="2021-03-08T11:08:36.50" personId="{0C56409F-DF4B-48BA-B76C-286B14397644}" id="{EBB27C05-B74B-4890-8D51-12E6BB4C3DBD}">
    <text>share from stmt</text>
  </threadedComment>
  <threadedComment ref="A31" dT="2021-03-08T11:08:54.96" personId="{0C56409F-DF4B-48BA-B76C-286B14397644}" id="{B1D53B8F-744C-42E6-8F27-B7E7617FC0DF}">
    <text>from share fluctuation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8" dT="2020-12-11T09:08:07.91" personId="{0C56409F-DF4B-48BA-B76C-286B14397644}" id="{D2B851F9-2811-4278-A766-3830CEC85793}">
    <text>to clear Trade AR invoices for licensors.</text>
  </threadedComment>
  <threadedComment ref="A30" dT="2021-03-08T11:08:36.50" personId="{0C56409F-DF4B-48BA-B76C-286B14397644}" id="{45A4F0D1-975A-4C91-9073-2E215DB8759B}">
    <text>share from stmt</text>
  </threadedComment>
  <threadedComment ref="A31" dT="2021-03-08T11:08:54.96" personId="{0C56409F-DF4B-48BA-B76C-286B14397644}" id="{6CE3A71F-210E-40FA-BB75-6E08FE03F909}">
    <text>from share fluctuation</text>
  </threadedComment>
  <threadedComment ref="J39" dT="2021-12-07T04:56:06.53" personId="{0C56409F-DF4B-48BA-B76C-286B14397644}" id="{870BA6BD-0F41-4CF0-A51E-EBF913821DCD}">
    <text>FHG payout defer to 1/15/2022</text>
  </threadedComment>
  <threadedComment ref="J44" dT="2021-12-07T04:56:20.21" personId="{0C56409F-DF4B-48BA-B76C-286B14397644}" id="{4C70A2B2-73D2-4722-9B74-2E29B69AB1A0}">
    <text>FHG payout defer to 01/15/2022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D12" sqref="D12"/>
    </sheetView>
  </sheetViews>
  <sheetFormatPr defaultColWidth="8.85546875" defaultRowHeight="12.75"/>
  <cols>
    <col min="1" max="1" width="31.7109375" style="204" customWidth="1"/>
    <col min="2" max="3" width="29.28515625" style="204" bestFit="1" customWidth="1"/>
    <col min="4" max="16384" width="8.85546875" style="204"/>
  </cols>
  <sheetData>
    <row r="1" spans="1:3">
      <c r="A1" s="204" t="s">
        <v>93</v>
      </c>
    </row>
    <row r="3" spans="1:3">
      <c r="A3" s="204" t="s">
        <v>94</v>
      </c>
      <c r="B3" s="204" t="s">
        <v>95</v>
      </c>
      <c r="C3" s="204" t="s">
        <v>14</v>
      </c>
    </row>
    <row r="4" spans="1:3" ht="14.25">
      <c r="A4" s="205" t="s">
        <v>96</v>
      </c>
      <c r="B4" s="206">
        <v>1499069351</v>
      </c>
      <c r="C4" s="207">
        <v>5838881.7299999995</v>
      </c>
    </row>
    <row r="5" spans="1:3" ht="13.9" customHeight="1"/>
    <row r="6" spans="1:3">
      <c r="A6" s="205" t="s">
        <v>97</v>
      </c>
    </row>
    <row r="8" spans="1:3">
      <c r="A8" s="208">
        <v>1005</v>
      </c>
      <c r="B8" s="207"/>
    </row>
    <row r="9" spans="1:3">
      <c r="A9" s="205" t="s">
        <v>98</v>
      </c>
      <c r="B9" s="207">
        <v>5838881.7299999995</v>
      </c>
    </row>
    <row r="10" spans="1:3">
      <c r="A10" s="205" t="s">
        <v>99</v>
      </c>
      <c r="B10" s="207">
        <v>-5838881.7299999995</v>
      </c>
    </row>
    <row r="11" spans="1:3">
      <c r="B11" s="207"/>
    </row>
    <row r="12" spans="1:3">
      <c r="B12" s="207"/>
    </row>
    <row r="13" spans="1:3">
      <c r="A13" s="208">
        <v>1002</v>
      </c>
      <c r="B13" s="207"/>
    </row>
    <row r="14" spans="1:3">
      <c r="A14" s="205" t="s">
        <v>100</v>
      </c>
      <c r="B14" s="207">
        <v>5838881.7299999995</v>
      </c>
    </row>
    <row r="15" spans="1:3">
      <c r="A15" s="205" t="s">
        <v>101</v>
      </c>
      <c r="B15" s="207">
        <v>-5838881.7299999995</v>
      </c>
    </row>
    <row r="16" spans="1:3">
      <c r="B16" s="207"/>
    </row>
    <row r="17" spans="1:2">
      <c r="A17" s="205" t="s">
        <v>102</v>
      </c>
      <c r="B17" s="209">
        <v>5838886.8100000015</v>
      </c>
    </row>
    <row r="18" spans="1:2" ht="13.5" thickBot="1">
      <c r="A18" s="205" t="s">
        <v>103</v>
      </c>
      <c r="B18" s="210">
        <v>5.080000001937151</v>
      </c>
    </row>
    <row r="19" spans="1:2" ht="13.5" thickTop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16"/>
  <sheetViews>
    <sheetView view="pageBreakPreview" topLeftCell="F4" zoomScale="69" zoomScaleNormal="100" zoomScaleSheetLayoutView="69" workbookViewId="0">
      <selection activeCell="I10" sqref="I10"/>
    </sheetView>
  </sheetViews>
  <sheetFormatPr defaultColWidth="8.85546875" defaultRowHeight="12.75"/>
  <cols>
    <col min="1" max="1" width="2.7109375" style="106" customWidth="1"/>
    <col min="2" max="2" width="23.140625" style="106" customWidth="1"/>
    <col min="3" max="3" width="28" style="106" customWidth="1"/>
    <col min="4" max="4" width="20.42578125" style="106" customWidth="1"/>
    <col min="5" max="5" width="15.140625" style="106" customWidth="1"/>
    <col min="6" max="6" width="12.28515625" style="106" customWidth="1"/>
    <col min="7" max="7" width="58.140625" style="106" customWidth="1"/>
    <col min="8" max="8" width="58.28515625" style="106" bestFit="1" customWidth="1"/>
    <col min="9" max="9" width="48" style="106" customWidth="1"/>
    <col min="10" max="10" width="39" style="106" customWidth="1"/>
    <col min="11" max="16384" width="8.85546875" style="106"/>
  </cols>
  <sheetData>
    <row r="1" spans="1:13" ht="39.950000000000003" customHeight="1" thickBot="1">
      <c r="A1" s="161" t="s">
        <v>24</v>
      </c>
      <c r="B1" s="161"/>
      <c r="C1" s="161"/>
      <c r="D1" s="161"/>
      <c r="E1" s="161"/>
      <c r="F1" s="161"/>
      <c r="G1" s="161"/>
    </row>
    <row r="2" spans="1:13" s="109" customFormat="1" ht="30" customHeight="1" thickBot="1">
      <c r="A2" s="158"/>
      <c r="B2" s="157" t="s">
        <v>25</v>
      </c>
      <c r="C2" s="160"/>
      <c r="D2" s="109" t="s">
        <v>26</v>
      </c>
      <c r="E2" s="158" t="s">
        <v>50</v>
      </c>
      <c r="F2" s="109" t="s">
        <v>27</v>
      </c>
    </row>
    <row r="3" spans="1:13" s="109" customFormat="1" ht="30" customHeight="1" thickBot="1">
      <c r="A3" s="158"/>
      <c r="B3" s="157" t="s">
        <v>23</v>
      </c>
      <c r="C3" s="157"/>
      <c r="D3" s="157"/>
      <c r="E3" s="157"/>
      <c r="F3" s="157"/>
    </row>
    <row r="4" spans="1:13" s="109" customFormat="1" ht="30" customHeight="1" thickBot="1">
      <c r="A4" s="158" t="s">
        <v>50</v>
      </c>
      <c r="B4" s="157" t="s">
        <v>21</v>
      </c>
      <c r="C4" s="157"/>
      <c r="D4" s="157"/>
      <c r="E4" s="157"/>
      <c r="F4" s="157"/>
    </row>
    <row r="5" spans="1:13" s="109" customFormat="1" ht="30" customHeight="1">
      <c r="A5" s="159"/>
      <c r="B5" s="157"/>
      <c r="C5" s="157"/>
      <c r="D5" s="157"/>
      <c r="E5" s="157"/>
      <c r="F5" s="157"/>
    </row>
    <row r="6" spans="1:13" s="109" customFormat="1" ht="30" customHeight="1" thickBot="1">
      <c r="B6" s="155" t="s">
        <v>49</v>
      </c>
      <c r="C6" s="155"/>
      <c r="D6" s="155"/>
      <c r="E6" s="155"/>
      <c r="F6" s="155"/>
      <c r="L6" s="113"/>
    </row>
    <row r="7" spans="1:13" s="109" customFormat="1" ht="30" customHeight="1" thickBot="1">
      <c r="A7" s="158"/>
      <c r="B7" s="300"/>
      <c r="C7" s="301"/>
      <c r="D7" s="157"/>
      <c r="E7" s="157"/>
      <c r="F7" s="157"/>
    </row>
    <row r="8" spans="1:13" s="109" customFormat="1" ht="30" customHeight="1" thickBot="1">
      <c r="A8" s="158" t="s">
        <v>50</v>
      </c>
      <c r="B8" s="157" t="s">
        <v>77</v>
      </c>
      <c r="C8" s="155"/>
      <c r="D8" s="155"/>
      <c r="E8" s="156"/>
      <c r="F8" s="155"/>
      <c r="M8" s="113"/>
    </row>
    <row r="9" spans="1:13" ht="30" customHeight="1">
      <c r="B9" s="107"/>
      <c r="C9" s="107"/>
      <c r="D9" s="149" t="s">
        <v>1</v>
      </c>
      <c r="F9" s="148"/>
      <c r="G9" s="151">
        <v>43174</v>
      </c>
      <c r="H9" s="151">
        <f>G9</f>
        <v>43174</v>
      </c>
      <c r="I9" s="151">
        <f>G9</f>
        <v>43174</v>
      </c>
    </row>
    <row r="10" spans="1:13" ht="56.45" customHeight="1">
      <c r="B10" s="107"/>
      <c r="C10" s="107"/>
      <c r="D10" s="149" t="s">
        <v>2</v>
      </c>
      <c r="E10" s="145"/>
      <c r="F10" s="148"/>
      <c r="G10" s="154"/>
      <c r="H10" s="154"/>
      <c r="I10" s="154"/>
      <c r="J10" s="153">
        <f>SUM(G10:I10)</f>
        <v>0</v>
      </c>
    </row>
    <row r="11" spans="1:13" ht="30" customHeight="1">
      <c r="B11" s="107"/>
      <c r="C11" s="107"/>
      <c r="D11" s="152" t="s">
        <v>3</v>
      </c>
      <c r="E11" s="145"/>
      <c r="F11" s="148"/>
      <c r="G11" s="151"/>
      <c r="H11" s="151"/>
      <c r="I11" s="151"/>
    </row>
    <row r="12" spans="1:13" ht="30" customHeight="1">
      <c r="B12" s="139"/>
      <c r="C12" s="139"/>
      <c r="D12" s="149" t="s">
        <v>4</v>
      </c>
      <c r="E12" s="145"/>
      <c r="F12" s="144"/>
      <c r="G12" s="150"/>
      <c r="H12" s="150"/>
      <c r="I12" s="150"/>
    </row>
    <row r="13" spans="1:13" ht="30" customHeight="1">
      <c r="B13" s="136"/>
      <c r="C13" s="136"/>
      <c r="D13" s="149" t="s">
        <v>5</v>
      </c>
      <c r="E13" s="145"/>
      <c r="F13" s="148"/>
      <c r="G13" s="28"/>
      <c r="H13" s="28"/>
      <c r="I13" s="28"/>
    </row>
    <row r="14" spans="1:13" ht="30" customHeight="1">
      <c r="B14" s="140" t="s">
        <v>6</v>
      </c>
      <c r="C14" s="147"/>
      <c r="D14" s="147"/>
      <c r="E14" s="147"/>
      <c r="F14" s="147"/>
      <c r="G14" s="109"/>
      <c r="H14" s="109"/>
      <c r="I14" s="109"/>
    </row>
    <row r="15" spans="1:13" ht="30" customHeight="1">
      <c r="C15" s="142"/>
      <c r="D15" s="146" t="s">
        <v>7</v>
      </c>
      <c r="E15" s="145"/>
      <c r="F15" s="144"/>
      <c r="G15" s="141" t="str">
        <f>[1]Wires!$H$16</f>
        <v>Via Licensing Corporation</v>
      </c>
      <c r="H15" s="141" t="s">
        <v>62</v>
      </c>
      <c r="I15" s="141" t="s">
        <v>62</v>
      </c>
    </row>
    <row r="16" spans="1:13" ht="30" customHeight="1">
      <c r="C16" s="142"/>
      <c r="D16" s="143" t="s">
        <v>61</v>
      </c>
      <c r="E16" s="137"/>
      <c r="F16" s="142"/>
      <c r="G16" s="141" t="s">
        <v>78</v>
      </c>
      <c r="H16" s="141" t="s">
        <v>80</v>
      </c>
      <c r="I16" s="141" t="s">
        <v>80</v>
      </c>
    </row>
    <row r="17" spans="2:13" ht="30" customHeight="1">
      <c r="C17" s="140" t="s">
        <v>8</v>
      </c>
      <c r="D17" s="139"/>
      <c r="E17" s="139"/>
      <c r="F17" s="139"/>
      <c r="G17" s="138" t="s">
        <v>87</v>
      </c>
      <c r="H17" s="138" t="str">
        <f>+G17</f>
        <v>USAC DISTRIBUTION</v>
      </c>
      <c r="I17" s="138" t="str">
        <f>+H17</f>
        <v>USAC DISTRIBUTION</v>
      </c>
    </row>
    <row r="18" spans="2:13" ht="30" customHeight="1">
      <c r="C18" s="298" t="s">
        <v>28</v>
      </c>
      <c r="D18" s="298"/>
      <c r="E18" s="298"/>
      <c r="F18" s="299"/>
      <c r="G18" s="138"/>
      <c r="H18" s="138"/>
      <c r="I18" s="138"/>
    </row>
    <row r="19" spans="2:13" ht="30" customHeight="1">
      <c r="B19" s="137"/>
      <c r="C19" s="136"/>
      <c r="D19" s="136"/>
      <c r="E19" s="136"/>
      <c r="F19" s="136"/>
      <c r="G19" s="135"/>
      <c r="H19" s="135"/>
      <c r="I19" s="135"/>
      <c r="M19" s="113"/>
    </row>
    <row r="20" spans="2:13" s="109" customFormat="1" ht="30" customHeight="1">
      <c r="B20" s="134" t="s">
        <v>9</v>
      </c>
      <c r="C20" s="133"/>
      <c r="D20" s="133"/>
      <c r="E20" s="133"/>
      <c r="F20" s="133"/>
      <c r="G20" s="132"/>
      <c r="H20" s="132"/>
      <c r="I20" s="132"/>
    </row>
    <row r="21" spans="2:13" s="109" customFormat="1" ht="30" customHeight="1">
      <c r="B21" s="131" t="s">
        <v>10</v>
      </c>
      <c r="C21" s="131" t="s">
        <v>0</v>
      </c>
      <c r="D21" s="131" t="s">
        <v>11</v>
      </c>
      <c r="E21" s="131" t="s">
        <v>12</v>
      </c>
      <c r="F21" s="131" t="s">
        <v>13</v>
      </c>
      <c r="G21" s="131" t="s">
        <v>14</v>
      </c>
      <c r="H21" s="131" t="s">
        <v>14</v>
      </c>
      <c r="I21" s="131" t="s">
        <v>14</v>
      </c>
    </row>
    <row r="22" spans="2:13" s="109" customFormat="1" ht="30" customHeight="1">
      <c r="B22" s="130" t="s">
        <v>75</v>
      </c>
      <c r="C22" s="129">
        <v>100000</v>
      </c>
      <c r="D22" s="129"/>
      <c r="E22" s="128" t="s">
        <v>86</v>
      </c>
      <c r="F22" s="122"/>
      <c r="G22" s="127">
        <f>G10</f>
        <v>0</v>
      </c>
      <c r="H22" s="127"/>
      <c r="I22" s="127"/>
    </row>
    <row r="23" spans="2:13" s="109" customFormat="1" ht="30" customHeight="1">
      <c r="B23" s="130" t="s">
        <v>75</v>
      </c>
      <c r="C23" s="129">
        <v>190010</v>
      </c>
      <c r="D23" s="129"/>
      <c r="E23" s="128" t="s">
        <v>86</v>
      </c>
      <c r="F23" s="122"/>
      <c r="G23" s="127"/>
      <c r="H23" s="127">
        <f>H10</f>
        <v>0</v>
      </c>
      <c r="I23" s="127">
        <f>I10</f>
        <v>0</v>
      </c>
    </row>
    <row r="24" spans="2:13" s="109" customFormat="1" ht="30" customHeight="1">
      <c r="B24" s="122" t="s">
        <v>75</v>
      </c>
      <c r="C24" s="122">
        <v>100809</v>
      </c>
      <c r="D24" s="122"/>
      <c r="E24" s="128" t="s">
        <v>86</v>
      </c>
      <c r="F24" s="122"/>
      <c r="G24" s="127">
        <f>-G22</f>
        <v>0</v>
      </c>
      <c r="H24" s="127">
        <f>-H23</f>
        <v>0</v>
      </c>
      <c r="I24" s="127">
        <f>-I23</f>
        <v>0</v>
      </c>
    </row>
    <row r="25" spans="2:13" s="109" customFormat="1" ht="30" customHeight="1">
      <c r="B25" s="122"/>
      <c r="C25" s="122"/>
      <c r="D25" s="122"/>
      <c r="E25" s="122"/>
      <c r="F25" s="122"/>
      <c r="G25" s="121"/>
      <c r="H25" s="121"/>
      <c r="I25" s="121"/>
    </row>
    <row r="26" spans="2:13" s="109" customFormat="1" ht="30" customHeight="1">
      <c r="B26" s="123"/>
      <c r="C26" s="122"/>
      <c r="D26" s="122"/>
      <c r="E26" s="122"/>
      <c r="F26" s="122"/>
      <c r="G26" s="121"/>
      <c r="H26" s="121"/>
      <c r="I26" s="121"/>
    </row>
    <row r="27" spans="2:13" s="109" customFormat="1" ht="30" customHeight="1">
      <c r="B27" s="123"/>
      <c r="C27" s="122"/>
      <c r="D27" s="122"/>
      <c r="E27" s="122"/>
      <c r="F27" s="122"/>
      <c r="G27" s="121"/>
      <c r="H27" s="121"/>
      <c r="I27" s="121"/>
    </row>
    <row r="28" spans="2:13" s="109" customFormat="1" ht="30" customHeight="1">
      <c r="B28" s="123"/>
      <c r="C28" s="122"/>
      <c r="D28" s="122"/>
      <c r="E28" s="122"/>
      <c r="F28" s="122"/>
      <c r="G28" s="121"/>
      <c r="H28" s="121"/>
      <c r="I28" s="121"/>
    </row>
    <row r="29" spans="2:13" s="109" customFormat="1" ht="30" customHeight="1">
      <c r="B29" s="126"/>
      <c r="C29" s="125"/>
      <c r="D29" s="125"/>
      <c r="E29" s="125"/>
      <c r="F29" s="125"/>
      <c r="G29" s="124"/>
      <c r="H29" s="124"/>
      <c r="I29" s="124"/>
      <c r="L29" s="113"/>
    </row>
    <row r="30" spans="2:13" s="109" customFormat="1" ht="30" customHeight="1">
      <c r="B30" s="123"/>
      <c r="C30" s="122"/>
      <c r="D30" s="122"/>
      <c r="E30" s="122"/>
      <c r="F30" s="122"/>
      <c r="G30" s="121"/>
      <c r="H30" s="121"/>
      <c r="I30" s="121"/>
    </row>
    <row r="31" spans="2:13" s="118" customFormat="1" ht="30" customHeight="1">
      <c r="C31" s="120"/>
      <c r="D31" s="120"/>
      <c r="E31" s="120"/>
      <c r="F31" s="120"/>
      <c r="G31" s="119"/>
      <c r="H31" s="119"/>
      <c r="I31" s="119"/>
    </row>
    <row r="32" spans="2:13" s="118" customFormat="1" ht="30" customHeight="1">
      <c r="C32" s="120"/>
      <c r="D32" s="120"/>
      <c r="E32" s="120"/>
      <c r="F32" s="120"/>
      <c r="G32" s="119"/>
      <c r="H32" s="119"/>
      <c r="I32" s="119"/>
    </row>
    <row r="33" spans="2:8" s="109" customFormat="1" ht="30" customHeight="1">
      <c r="C33" s="113"/>
      <c r="D33" s="113" t="s">
        <v>15</v>
      </c>
      <c r="F33" s="113"/>
      <c r="G33" s="116"/>
      <c r="H33" s="117"/>
    </row>
    <row r="34" spans="2:8" s="109" customFormat="1" ht="30" customHeight="1">
      <c r="C34" s="113"/>
      <c r="D34" s="113" t="s">
        <v>18</v>
      </c>
      <c r="F34" s="113"/>
      <c r="G34" s="116"/>
      <c r="H34" s="115"/>
    </row>
    <row r="35" spans="2:8" s="109" customFormat="1" ht="30" customHeight="1">
      <c r="C35" s="113"/>
      <c r="D35" s="113" t="s">
        <v>16</v>
      </c>
      <c r="F35" s="113"/>
      <c r="G35" s="112"/>
    </row>
    <row r="36" spans="2:8" s="109" customFormat="1" ht="30" customHeight="1">
      <c r="C36" s="113"/>
      <c r="D36" s="113" t="s">
        <v>19</v>
      </c>
      <c r="F36" s="113"/>
      <c r="G36" s="114"/>
    </row>
    <row r="37" spans="2:8" s="109" customFormat="1" ht="30" customHeight="1">
      <c r="C37" s="113"/>
      <c r="D37" s="113" t="s">
        <v>20</v>
      </c>
      <c r="F37" s="113"/>
      <c r="G37" s="112"/>
    </row>
    <row r="38" spans="2:8" s="109" customFormat="1" ht="30" customHeight="1">
      <c r="C38" s="111"/>
      <c r="D38" s="111" t="s">
        <v>17</v>
      </c>
      <c r="F38" s="111"/>
      <c r="G38" s="110"/>
    </row>
    <row r="41" spans="2:8">
      <c r="B41" s="108" t="s">
        <v>22</v>
      </c>
    </row>
    <row r="97" spans="2:2">
      <c r="B97" s="107" t="s">
        <v>29</v>
      </c>
    </row>
    <row r="98" spans="2:2">
      <c r="B98" s="107" t="s">
        <v>30</v>
      </c>
    </row>
    <row r="99" spans="2:2">
      <c r="B99" s="106" t="s">
        <v>31</v>
      </c>
    </row>
    <row r="100" spans="2:2">
      <c r="B100" s="106" t="s">
        <v>48</v>
      </c>
    </row>
    <row r="101" spans="2:2">
      <c r="B101" s="106" t="s">
        <v>32</v>
      </c>
    </row>
    <row r="102" spans="2:2">
      <c r="B102" s="106" t="s">
        <v>33</v>
      </c>
    </row>
    <row r="103" spans="2:2">
      <c r="B103" s="106" t="s">
        <v>34</v>
      </c>
    </row>
    <row r="104" spans="2:2">
      <c r="B104" s="106" t="s">
        <v>35</v>
      </c>
    </row>
    <row r="105" spans="2:2">
      <c r="B105" s="106" t="s">
        <v>36</v>
      </c>
    </row>
    <row r="106" spans="2:2">
      <c r="B106" s="106" t="s">
        <v>37</v>
      </c>
    </row>
    <row r="107" spans="2:2">
      <c r="B107" s="106" t="s">
        <v>38</v>
      </c>
    </row>
    <row r="108" spans="2:2">
      <c r="B108" s="106" t="s">
        <v>39</v>
      </c>
    </row>
    <row r="109" spans="2:2">
      <c r="B109" s="106" t="s">
        <v>40</v>
      </c>
    </row>
    <row r="110" spans="2:2">
      <c r="B110" s="106" t="s">
        <v>45</v>
      </c>
    </row>
    <row r="111" spans="2:2">
      <c r="B111" s="106" t="s">
        <v>41</v>
      </c>
    </row>
    <row r="112" spans="2:2">
      <c r="B112" s="106" t="s">
        <v>42</v>
      </c>
    </row>
    <row r="113" spans="2:2">
      <c r="B113" s="106" t="s">
        <v>43</v>
      </c>
    </row>
    <row r="114" spans="2:2">
      <c r="B114" s="106" t="s">
        <v>44</v>
      </c>
    </row>
    <row r="115" spans="2:2">
      <c r="B115" s="106" t="s">
        <v>46</v>
      </c>
    </row>
    <row r="116" spans="2:2">
      <c r="B116" s="106" t="s">
        <v>47</v>
      </c>
    </row>
  </sheetData>
  <mergeCells count="2">
    <mergeCell ref="C18:F18"/>
    <mergeCell ref="B7:C7"/>
  </mergeCells>
  <dataValidations count="2">
    <dataValidation allowBlank="1" showInputMessage="1" showErrorMessage="1" promptTitle="Ledger Reminder !               " prompt="Domestic BU = Reporting_x000a_Foreign BU = Local" sqref="C37 C17:C35" xr:uid="{00000000-0002-0000-0700-000000000000}"/>
    <dataValidation type="list" allowBlank="1" showInputMessage="1" showErrorMessage="1" sqref="B7:C7" xr:uid="{00000000-0002-0000-0700-000001000000}">
      <formula1>B97:B116</formula1>
    </dataValidation>
  </dataValidations>
  <pageMargins left="0.75" right="0.75" top="1" bottom="1" header="0.5" footer="0.5"/>
  <pageSetup scale="39" orientation="landscape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"/>
  <sheetViews>
    <sheetView view="pageBreakPreview" topLeftCell="E19" zoomScale="55" zoomScaleNormal="55" zoomScaleSheetLayoutView="55" workbookViewId="0">
      <selection activeCell="H10" sqref="H10:O10"/>
    </sheetView>
  </sheetViews>
  <sheetFormatPr defaultColWidth="8.85546875" defaultRowHeight="12.75"/>
  <cols>
    <col min="1" max="1" width="2.7109375" style="106" customWidth="1"/>
    <col min="2" max="2" width="25.5703125" style="106" customWidth="1"/>
    <col min="3" max="3" width="25.85546875" style="106" customWidth="1"/>
    <col min="4" max="4" width="21.140625" style="106" customWidth="1"/>
    <col min="5" max="5" width="10.7109375" style="106" customWidth="1"/>
    <col min="6" max="6" width="12.28515625" style="106" customWidth="1"/>
    <col min="7" max="7" width="33.5703125" style="106" hidden="1" customWidth="1"/>
    <col min="8" max="8" width="32.140625" style="106" customWidth="1"/>
    <col min="9" max="9" width="39.5703125" style="106" customWidth="1"/>
    <col min="10" max="10" width="36.5703125" style="106" customWidth="1"/>
    <col min="11" max="11" width="32.85546875" style="106" customWidth="1"/>
    <col min="12" max="13" width="32.140625" style="106" customWidth="1"/>
    <col min="14" max="14" width="33.7109375" style="106" customWidth="1"/>
    <col min="15" max="15" width="35.5703125" style="106" bestFit="1" customWidth="1"/>
    <col min="16" max="17" width="27.140625" style="106" bestFit="1" customWidth="1"/>
    <col min="18" max="19" width="15.42578125" style="106" bestFit="1" customWidth="1"/>
    <col min="20" max="20" width="8.85546875" style="106"/>
    <col min="21" max="21" width="9.5703125" style="106" bestFit="1" customWidth="1"/>
    <col min="22" max="16384" width="8.85546875" style="106"/>
  </cols>
  <sheetData>
    <row r="1" spans="1:19" ht="39.950000000000003" customHeight="1" thickBot="1">
      <c r="A1" s="302" t="s">
        <v>24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200"/>
      <c r="O1" s="200"/>
    </row>
    <row r="2" spans="1:19" s="109" customFormat="1" ht="30" customHeight="1" thickBot="1">
      <c r="A2" s="158" t="s">
        <v>50</v>
      </c>
      <c r="B2" s="157" t="s">
        <v>25</v>
      </c>
      <c r="C2" s="158" t="s">
        <v>50</v>
      </c>
      <c r="D2" s="109" t="s">
        <v>26</v>
      </c>
      <c r="E2" s="199"/>
      <c r="F2" s="109" t="s">
        <v>27</v>
      </c>
    </row>
    <row r="3" spans="1:19" s="109" customFormat="1" ht="30" customHeight="1" thickBot="1">
      <c r="A3" s="158"/>
      <c r="B3" s="157" t="s">
        <v>23</v>
      </c>
      <c r="C3" s="157"/>
      <c r="D3" s="157"/>
      <c r="E3" s="157"/>
      <c r="F3" s="157"/>
    </row>
    <row r="4" spans="1:19" s="109" customFormat="1" ht="30" customHeight="1" thickBot="1">
      <c r="A4" s="158"/>
      <c r="B4" s="157" t="s">
        <v>21</v>
      </c>
      <c r="C4" s="157"/>
      <c r="D4" s="157"/>
      <c r="E4" s="157"/>
      <c r="F4" s="157"/>
    </row>
    <row r="5" spans="1:19" s="109" customFormat="1" ht="30" customHeight="1">
      <c r="A5" s="159"/>
      <c r="B5" s="157"/>
      <c r="C5" s="157"/>
      <c r="D5" s="157"/>
      <c r="E5" s="157"/>
      <c r="F5" s="157"/>
    </row>
    <row r="6" spans="1:19" s="109" customFormat="1" ht="30" customHeight="1" thickBot="1">
      <c r="B6" s="155" t="s">
        <v>49</v>
      </c>
      <c r="C6" s="155"/>
      <c r="D6" s="155"/>
      <c r="E6" s="155"/>
      <c r="F6" s="155"/>
    </row>
    <row r="7" spans="1:19" s="109" customFormat="1" ht="30" customHeight="1" thickBot="1">
      <c r="A7" s="158"/>
      <c r="B7" s="300"/>
      <c r="C7" s="301"/>
      <c r="D7" s="157"/>
      <c r="E7" s="157"/>
      <c r="F7" s="157"/>
    </row>
    <row r="8" spans="1:19" s="109" customFormat="1" ht="30" customHeight="1" thickBot="1">
      <c r="A8" s="158" t="s">
        <v>50</v>
      </c>
      <c r="B8" s="157" t="s">
        <v>77</v>
      </c>
      <c r="C8" s="155"/>
      <c r="D8" s="155"/>
      <c r="E8" s="156"/>
      <c r="F8" s="155"/>
      <c r="P8" s="117"/>
    </row>
    <row r="9" spans="1:19" ht="30" customHeight="1">
      <c r="B9" s="107"/>
      <c r="C9" s="107"/>
      <c r="D9" s="149" t="s">
        <v>1</v>
      </c>
      <c r="F9" s="148"/>
      <c r="G9" s="151"/>
      <c r="H9" s="151">
        <f>+'USAC Book Transfer'!G9</f>
        <v>43174</v>
      </c>
      <c r="I9" s="151">
        <f>+H9</f>
        <v>43174</v>
      </c>
      <c r="J9" s="151">
        <f>+H9</f>
        <v>43174</v>
      </c>
      <c r="K9" s="151">
        <f>+H9</f>
        <v>43174</v>
      </c>
      <c r="L9" s="151">
        <f>+H9</f>
        <v>43174</v>
      </c>
      <c r="M9" s="151">
        <f>+H9</f>
        <v>43174</v>
      </c>
      <c r="N9" s="151">
        <f>+H9</f>
        <v>43174</v>
      </c>
      <c r="O9" s="151">
        <f>+H9</f>
        <v>43174</v>
      </c>
      <c r="P9" s="193"/>
      <c r="R9" s="188"/>
      <c r="S9" s="188"/>
    </row>
    <row r="10" spans="1:19" s="109" customFormat="1" ht="39" customHeight="1">
      <c r="B10" s="157"/>
      <c r="C10" s="157"/>
      <c r="D10" s="198" t="s">
        <v>2</v>
      </c>
      <c r="E10" s="197"/>
      <c r="F10" s="196"/>
      <c r="G10" s="82"/>
      <c r="H10" s="195"/>
      <c r="I10" s="195"/>
      <c r="J10" s="195"/>
      <c r="K10" s="195"/>
      <c r="L10" s="195"/>
      <c r="M10" s="195"/>
      <c r="N10" s="195"/>
      <c r="O10" s="195"/>
      <c r="P10" s="194">
        <f>SUM(H10:O10)</f>
        <v>0</v>
      </c>
      <c r="Q10" s="193"/>
    </row>
    <row r="11" spans="1:19" ht="30" customHeight="1">
      <c r="B11" s="107"/>
      <c r="C11" s="107"/>
      <c r="D11" s="152" t="s">
        <v>3</v>
      </c>
      <c r="E11" s="145"/>
      <c r="F11" s="148"/>
      <c r="G11" s="192"/>
      <c r="H11" s="192"/>
      <c r="I11" s="192"/>
      <c r="J11" s="192"/>
      <c r="K11" s="192"/>
      <c r="L11" s="192"/>
      <c r="M11" s="192"/>
      <c r="N11" s="192"/>
      <c r="O11" s="192"/>
      <c r="P11" s="117">
        <f>+P10+'USAC Book Transfer'!J10</f>
        <v>0</v>
      </c>
      <c r="Q11" s="191"/>
    </row>
    <row r="12" spans="1:19" ht="30" customHeight="1">
      <c r="B12" s="139"/>
      <c r="C12" s="139"/>
      <c r="D12" s="149" t="s">
        <v>4</v>
      </c>
      <c r="E12" s="145"/>
      <c r="F12" s="144"/>
      <c r="G12" s="190"/>
      <c r="H12" s="190"/>
      <c r="I12" s="190"/>
      <c r="J12" s="190"/>
      <c r="K12" s="190"/>
      <c r="L12" s="190"/>
      <c r="M12" s="190"/>
      <c r="N12" s="190"/>
      <c r="O12" s="190"/>
      <c r="Q12" s="189"/>
    </row>
    <row r="13" spans="1:19" ht="30" customHeight="1">
      <c r="B13" s="136"/>
      <c r="C13" s="136"/>
      <c r="D13" s="149" t="s">
        <v>5</v>
      </c>
      <c r="E13" s="145"/>
      <c r="F13" s="148"/>
      <c r="G13" s="82"/>
      <c r="H13" s="82"/>
      <c r="I13" s="82"/>
      <c r="J13" s="82"/>
      <c r="K13" s="82"/>
      <c r="L13" s="82"/>
      <c r="M13" s="82"/>
      <c r="N13" s="82"/>
      <c r="O13" s="82"/>
      <c r="Q13" s="188"/>
    </row>
    <row r="14" spans="1:19" ht="30" customHeight="1">
      <c r="B14" s="140" t="s">
        <v>6</v>
      </c>
      <c r="C14" s="147"/>
      <c r="D14" s="147"/>
      <c r="E14" s="147"/>
      <c r="F14" s="147"/>
      <c r="G14" s="187"/>
      <c r="H14" s="187"/>
      <c r="I14" s="187"/>
      <c r="J14" s="187"/>
      <c r="K14" s="187"/>
      <c r="L14" s="187"/>
      <c r="M14" s="187"/>
      <c r="N14" s="187"/>
      <c r="O14" s="187"/>
    </row>
    <row r="15" spans="1:19" s="184" customFormat="1" ht="30" customHeight="1">
      <c r="D15" s="186" t="s">
        <v>76</v>
      </c>
      <c r="E15" s="186"/>
      <c r="F15" s="186"/>
      <c r="G15" s="185"/>
      <c r="H15" s="185">
        <v>102101</v>
      </c>
      <c r="I15" s="185">
        <v>101340</v>
      </c>
      <c r="J15" s="185">
        <v>101777</v>
      </c>
      <c r="K15" s="185">
        <v>101668</v>
      </c>
      <c r="L15" s="185">
        <v>107364</v>
      </c>
      <c r="M15" s="185">
        <v>102146</v>
      </c>
      <c r="N15" s="185">
        <v>101462</v>
      </c>
      <c r="O15" s="185">
        <v>101956</v>
      </c>
    </row>
    <row r="16" spans="1:19" ht="99.95" customHeight="1">
      <c r="C16" s="142"/>
      <c r="D16" s="146" t="s">
        <v>7</v>
      </c>
      <c r="E16" s="145"/>
      <c r="F16" s="144"/>
      <c r="G16" s="183"/>
      <c r="H16" s="183" t="s">
        <v>90</v>
      </c>
      <c r="I16" s="183" t="s">
        <v>53</v>
      </c>
      <c r="J16" s="183" t="s">
        <v>57</v>
      </c>
      <c r="K16" s="183" t="s">
        <v>56</v>
      </c>
      <c r="L16" s="183" t="s">
        <v>82</v>
      </c>
      <c r="M16" s="183" t="s">
        <v>51</v>
      </c>
      <c r="N16" s="183" t="s">
        <v>58</v>
      </c>
      <c r="O16" s="183" t="s">
        <v>89</v>
      </c>
    </row>
    <row r="17" spans="2:15" ht="30" customHeight="1">
      <c r="C17" s="142"/>
      <c r="D17" s="143" t="s">
        <v>64</v>
      </c>
      <c r="E17" s="137"/>
      <c r="F17" s="142"/>
      <c r="G17" s="183"/>
      <c r="H17" s="183" t="s">
        <v>88</v>
      </c>
      <c r="I17" s="183" t="s">
        <v>65</v>
      </c>
      <c r="J17" s="183" t="s">
        <v>67</v>
      </c>
      <c r="K17" s="183" t="s">
        <v>71</v>
      </c>
      <c r="L17" s="183" t="s">
        <v>66</v>
      </c>
      <c r="M17" s="183" t="s">
        <v>69</v>
      </c>
      <c r="N17" s="183" t="s">
        <v>70</v>
      </c>
      <c r="O17" s="183">
        <v>7304191</v>
      </c>
    </row>
    <row r="18" spans="2:15" ht="30" customHeight="1">
      <c r="C18" s="303" t="s">
        <v>8</v>
      </c>
      <c r="D18" s="303"/>
      <c r="E18" s="303"/>
      <c r="F18" s="139"/>
      <c r="G18" s="138"/>
      <c r="H18" s="138" t="str">
        <f>+'USAC Book Transfer'!G17</f>
        <v>USAC DISTRIBUTION</v>
      </c>
      <c r="I18" s="138" t="str">
        <f>+H18</f>
        <v>USAC DISTRIBUTION</v>
      </c>
      <c r="J18" s="138" t="str">
        <f>+I18</f>
        <v>USAC DISTRIBUTION</v>
      </c>
      <c r="K18" s="138" t="str">
        <f>+H18</f>
        <v>USAC DISTRIBUTION</v>
      </c>
      <c r="L18" s="138" t="str">
        <f>+H18</f>
        <v>USAC DISTRIBUTION</v>
      </c>
      <c r="M18" s="138" t="str">
        <f>+H18</f>
        <v>USAC DISTRIBUTION</v>
      </c>
      <c r="N18" s="138" t="str">
        <f>+H18</f>
        <v>USAC DISTRIBUTION</v>
      </c>
      <c r="O18" s="138" t="str">
        <f>+H18</f>
        <v>USAC DISTRIBUTION</v>
      </c>
    </row>
    <row r="19" spans="2:15" ht="48" customHeight="1">
      <c r="C19" s="298" t="s">
        <v>28</v>
      </c>
      <c r="D19" s="298"/>
      <c r="E19" s="298"/>
      <c r="F19" s="299"/>
      <c r="G19" s="182"/>
      <c r="H19" s="182"/>
      <c r="I19" s="182"/>
      <c r="J19" s="182"/>
      <c r="K19" s="182"/>
      <c r="L19" s="182"/>
      <c r="M19" s="182"/>
      <c r="N19" s="182"/>
      <c r="O19" s="182"/>
    </row>
    <row r="20" spans="2:15" ht="30" customHeight="1">
      <c r="B20" s="137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</row>
    <row r="21" spans="2:15" s="109" customFormat="1" ht="30" customHeight="1">
      <c r="B21" s="134" t="s">
        <v>9</v>
      </c>
      <c r="C21" s="133"/>
      <c r="D21" s="133"/>
      <c r="E21" s="133"/>
      <c r="F21" s="133"/>
      <c r="G21" s="132"/>
      <c r="H21" s="132"/>
      <c r="I21" s="132"/>
      <c r="J21" s="132"/>
      <c r="K21" s="132"/>
      <c r="L21" s="132"/>
      <c r="M21" s="132"/>
      <c r="N21" s="132"/>
      <c r="O21" s="132"/>
    </row>
    <row r="22" spans="2:15" s="109" customFormat="1" ht="30" customHeight="1">
      <c r="B22" s="131" t="s">
        <v>10</v>
      </c>
      <c r="C22" s="131" t="s">
        <v>0</v>
      </c>
      <c r="D22" s="131" t="s">
        <v>11</v>
      </c>
      <c r="E22" s="131" t="s">
        <v>12</v>
      </c>
      <c r="F22" s="131" t="s">
        <v>13</v>
      </c>
      <c r="G22" s="131"/>
      <c r="H22" s="131"/>
      <c r="I22" s="131" t="s">
        <v>14</v>
      </c>
      <c r="J22" s="131" t="s">
        <v>14</v>
      </c>
      <c r="K22" s="131" t="s">
        <v>14</v>
      </c>
      <c r="L22" s="131" t="s">
        <v>14</v>
      </c>
      <c r="M22" s="131" t="s">
        <v>14</v>
      </c>
      <c r="N22" s="131" t="s">
        <v>14</v>
      </c>
      <c r="O22" s="131" t="s">
        <v>14</v>
      </c>
    </row>
    <row r="23" spans="2:15" s="109" customFormat="1" ht="30" customHeight="1">
      <c r="B23" s="181" t="s">
        <v>75</v>
      </c>
      <c r="C23" s="180">
        <v>217040</v>
      </c>
      <c r="D23" s="179"/>
      <c r="E23" s="178" t="s">
        <v>86</v>
      </c>
      <c r="F23" s="177"/>
      <c r="G23" s="91"/>
      <c r="H23" s="91">
        <f t="shared" ref="H23:O23" si="0">H10</f>
        <v>0</v>
      </c>
      <c r="I23" s="91">
        <f t="shared" si="0"/>
        <v>0</v>
      </c>
      <c r="J23" s="91">
        <f t="shared" si="0"/>
        <v>0</v>
      </c>
      <c r="K23" s="91">
        <f t="shared" si="0"/>
        <v>0</v>
      </c>
      <c r="L23" s="91">
        <f t="shared" si="0"/>
        <v>0</v>
      </c>
      <c r="M23" s="91">
        <f t="shared" si="0"/>
        <v>0</v>
      </c>
      <c r="N23" s="91">
        <f t="shared" si="0"/>
        <v>0</v>
      </c>
      <c r="O23" s="91">
        <f t="shared" si="0"/>
        <v>0</v>
      </c>
    </row>
    <row r="24" spans="2:15" s="109" customFormat="1" ht="30" customHeight="1">
      <c r="B24" s="177" t="s">
        <v>75</v>
      </c>
      <c r="C24" s="177">
        <v>100809</v>
      </c>
      <c r="D24" s="177"/>
      <c r="E24" s="177" t="s">
        <v>86</v>
      </c>
      <c r="F24" s="177"/>
      <c r="G24" s="91"/>
      <c r="H24" s="91">
        <f t="shared" ref="H24:O24" si="1">-H23</f>
        <v>0</v>
      </c>
      <c r="I24" s="91">
        <f t="shared" si="1"/>
        <v>0</v>
      </c>
      <c r="J24" s="91">
        <f t="shared" si="1"/>
        <v>0</v>
      </c>
      <c r="K24" s="91">
        <f t="shared" si="1"/>
        <v>0</v>
      </c>
      <c r="L24" s="91">
        <f t="shared" si="1"/>
        <v>0</v>
      </c>
      <c r="M24" s="91">
        <f t="shared" si="1"/>
        <v>0</v>
      </c>
      <c r="N24" s="91">
        <f t="shared" si="1"/>
        <v>0</v>
      </c>
      <c r="O24" s="91">
        <f t="shared" si="1"/>
        <v>0</v>
      </c>
    </row>
    <row r="25" spans="2:15" ht="30" customHeight="1">
      <c r="B25" s="176"/>
      <c r="C25" s="174"/>
      <c r="D25" s="174"/>
      <c r="E25" s="174"/>
      <c r="F25" s="174"/>
      <c r="G25" s="16"/>
      <c r="H25" s="16"/>
      <c r="I25" s="16"/>
      <c r="J25" s="16"/>
      <c r="K25" s="16"/>
      <c r="L25" s="16"/>
      <c r="M25" s="16"/>
      <c r="N25" s="16"/>
      <c r="O25" s="16"/>
    </row>
    <row r="26" spans="2:15" ht="30" customHeight="1">
      <c r="B26" s="175"/>
      <c r="C26" s="174"/>
      <c r="D26" s="174"/>
      <c r="E26" s="174"/>
      <c r="F26" s="174"/>
      <c r="G26" s="16"/>
      <c r="H26" s="16"/>
      <c r="I26" s="16"/>
      <c r="J26" s="16"/>
      <c r="K26" s="16"/>
      <c r="L26" s="16"/>
      <c r="M26" s="16"/>
      <c r="N26" s="16"/>
      <c r="O26" s="16"/>
    </row>
    <row r="27" spans="2:15" ht="30" customHeight="1">
      <c r="B27" s="175"/>
      <c r="C27" s="174"/>
      <c r="D27" s="174"/>
      <c r="E27" s="174"/>
      <c r="F27" s="174"/>
      <c r="G27" s="16"/>
      <c r="H27" s="16"/>
      <c r="I27" s="16"/>
      <c r="J27" s="16"/>
      <c r="K27" s="16"/>
      <c r="L27" s="16"/>
      <c r="M27" s="16"/>
      <c r="N27" s="16"/>
      <c r="O27" s="16"/>
    </row>
    <row r="28" spans="2:15" ht="30" customHeight="1">
      <c r="B28" s="175"/>
      <c r="C28" s="174"/>
      <c r="D28" s="174"/>
      <c r="E28" s="174"/>
      <c r="F28" s="174"/>
      <c r="G28" s="16"/>
      <c r="H28" s="16"/>
      <c r="I28" s="16"/>
      <c r="J28" s="16"/>
      <c r="K28" s="16"/>
      <c r="L28" s="16"/>
      <c r="M28" s="16"/>
      <c r="N28" s="16"/>
      <c r="O28" s="16"/>
    </row>
    <row r="29" spans="2:15" ht="30" customHeight="1">
      <c r="B29" s="175"/>
      <c r="C29" s="174"/>
      <c r="D29" s="174"/>
      <c r="E29" s="174"/>
      <c r="F29" s="174"/>
      <c r="G29" s="16"/>
      <c r="H29" s="16"/>
      <c r="I29" s="16"/>
      <c r="J29" s="16"/>
      <c r="K29" s="16"/>
      <c r="L29" s="16"/>
      <c r="M29" s="16"/>
      <c r="N29" s="16"/>
      <c r="O29" s="16"/>
    </row>
    <row r="30" spans="2:15" ht="30" customHeight="1">
      <c r="B30" s="175"/>
      <c r="C30" s="174"/>
      <c r="D30" s="174"/>
      <c r="E30" s="174"/>
      <c r="F30" s="174"/>
      <c r="G30" s="16"/>
      <c r="H30" s="16"/>
      <c r="I30" s="16"/>
      <c r="J30" s="16"/>
      <c r="K30" s="16"/>
      <c r="L30" s="16"/>
      <c r="M30" s="16"/>
      <c r="N30" s="16"/>
      <c r="O30" s="16"/>
    </row>
    <row r="31" spans="2:15" s="173" customFormat="1" ht="30" customHeight="1">
      <c r="B31" s="171"/>
      <c r="C31" s="172"/>
      <c r="D31" s="172"/>
      <c r="E31" s="172"/>
      <c r="F31" s="172"/>
      <c r="G31" s="33"/>
      <c r="H31" s="33"/>
      <c r="I31" s="33"/>
      <c r="J31" s="33"/>
      <c r="K31" s="33"/>
      <c r="L31" s="33"/>
      <c r="M31" s="33"/>
      <c r="N31" s="33"/>
      <c r="O31" s="33"/>
    </row>
    <row r="32" spans="2:15" s="171" customFormat="1" ht="30" customHeight="1">
      <c r="C32" s="172"/>
      <c r="D32" s="172"/>
      <c r="E32" s="172"/>
      <c r="F32" s="172"/>
      <c r="G32" s="33"/>
      <c r="H32" s="33"/>
      <c r="I32" s="33"/>
      <c r="J32" s="33"/>
      <c r="K32" s="33"/>
      <c r="L32" s="33"/>
      <c r="M32" s="33"/>
      <c r="N32" s="33"/>
      <c r="O32" s="33"/>
    </row>
    <row r="33" spans="2:15" ht="30" customHeight="1">
      <c r="C33" s="108"/>
      <c r="D33" s="113" t="s">
        <v>15</v>
      </c>
      <c r="E33" s="109"/>
      <c r="F33" s="113"/>
      <c r="G33" s="170"/>
      <c r="H33" s="170"/>
      <c r="I33" s="169"/>
      <c r="J33" s="169"/>
      <c r="K33" s="169"/>
      <c r="L33" s="169"/>
      <c r="M33" s="169"/>
      <c r="N33" s="169"/>
      <c r="O33" s="169"/>
    </row>
    <row r="34" spans="2:15" ht="30" customHeight="1">
      <c r="C34" s="108"/>
      <c r="D34" s="113" t="s">
        <v>18</v>
      </c>
      <c r="E34" s="109"/>
      <c r="F34" s="113"/>
      <c r="G34" s="170"/>
      <c r="H34" s="170"/>
      <c r="I34" s="169"/>
      <c r="J34" s="115"/>
      <c r="K34" s="169"/>
      <c r="L34" s="169"/>
      <c r="M34" s="169"/>
      <c r="N34" s="169"/>
      <c r="O34" s="169"/>
    </row>
    <row r="35" spans="2:15" ht="30" customHeight="1">
      <c r="C35" s="108"/>
      <c r="D35" s="113" t="s">
        <v>16</v>
      </c>
      <c r="E35" s="109"/>
      <c r="F35" s="113"/>
      <c r="G35" s="166"/>
      <c r="H35" s="166"/>
      <c r="I35" s="165"/>
      <c r="J35" s="165"/>
      <c r="K35" s="165"/>
      <c r="L35" s="165"/>
      <c r="M35" s="165"/>
      <c r="N35" s="165"/>
      <c r="O35" s="165"/>
    </row>
    <row r="36" spans="2:15" ht="30" customHeight="1">
      <c r="C36" s="108"/>
      <c r="D36" s="113" t="s">
        <v>19</v>
      </c>
      <c r="E36" s="109"/>
      <c r="F36" s="113"/>
      <c r="G36" s="168"/>
      <c r="H36" s="168"/>
      <c r="I36" s="167"/>
      <c r="J36" s="167"/>
      <c r="K36" s="167"/>
      <c r="L36" s="167"/>
      <c r="M36" s="167"/>
      <c r="N36" s="167"/>
      <c r="O36" s="167"/>
    </row>
    <row r="37" spans="2:15" ht="30" customHeight="1">
      <c r="C37" s="108"/>
      <c r="D37" s="113" t="s">
        <v>20</v>
      </c>
      <c r="E37" s="109"/>
      <c r="F37" s="113"/>
      <c r="G37" s="166"/>
      <c r="H37" s="166"/>
      <c r="I37" s="165"/>
      <c r="J37" s="165"/>
      <c r="K37" s="165"/>
      <c r="L37" s="165"/>
      <c r="M37" s="165"/>
      <c r="N37" s="165"/>
      <c r="O37" s="165"/>
    </row>
    <row r="38" spans="2:15" ht="30" customHeight="1">
      <c r="C38" s="164"/>
      <c r="D38" s="111" t="s">
        <v>17</v>
      </c>
      <c r="E38" s="109"/>
      <c r="F38" s="111"/>
      <c r="G38" s="163"/>
      <c r="H38" s="163"/>
      <c r="I38" s="162"/>
      <c r="J38" s="162"/>
      <c r="K38" s="162"/>
      <c r="L38" s="162"/>
      <c r="M38" s="162"/>
      <c r="N38" s="162"/>
      <c r="O38" s="162"/>
    </row>
    <row r="39" spans="2:15">
      <c r="I39" s="137"/>
      <c r="J39" s="137"/>
      <c r="K39" s="137"/>
      <c r="L39" s="137"/>
      <c r="M39" s="137"/>
      <c r="N39" s="137"/>
      <c r="O39" s="137"/>
    </row>
    <row r="41" spans="2:15">
      <c r="B41" s="108" t="s">
        <v>22</v>
      </c>
    </row>
  </sheetData>
  <mergeCells count="4">
    <mergeCell ref="C19:F19"/>
    <mergeCell ref="B7:C7"/>
    <mergeCell ref="A1:M1"/>
    <mergeCell ref="C18:E18"/>
  </mergeCells>
  <dataValidations count="2">
    <dataValidation allowBlank="1" showInputMessage="1" showErrorMessage="1" promptTitle="Ledger Reminder !               " prompt="Domestic BU = Reporting_x000a_Foreign BU = Local" sqref="C37 C18:C35" xr:uid="{00000000-0002-0000-0800-000000000000}"/>
    <dataValidation type="list" allowBlank="1" showInputMessage="1" showErrorMessage="1" sqref="B7:C7" xr:uid="{00000000-0002-0000-0800-000001000000}">
      <formula1>#REF!</formula1>
    </dataValidation>
  </dataValidations>
  <pageMargins left="0.25" right="0.25" top="0.75" bottom="0.75" header="0.3" footer="0.3"/>
  <pageSetup paperSize="5" scale="37" orientation="landscape" r:id="rId1"/>
  <headerFooter alignWithMargins="0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16"/>
  <sheetViews>
    <sheetView view="pageBreakPreview" zoomScale="60" zoomScaleNormal="100" workbookViewId="0">
      <selection activeCell="G7" sqref="G7"/>
    </sheetView>
  </sheetViews>
  <sheetFormatPr defaultRowHeight="12.75"/>
  <cols>
    <col min="1" max="1" width="2.7109375" customWidth="1"/>
    <col min="2" max="2" width="23.140625" customWidth="1"/>
    <col min="3" max="3" width="28" customWidth="1"/>
    <col min="4" max="4" width="20.42578125" customWidth="1"/>
    <col min="5" max="5" width="15.140625" customWidth="1"/>
    <col min="6" max="6" width="12.28515625" customWidth="1"/>
    <col min="7" max="7" width="58.140625" customWidth="1"/>
    <col min="8" max="8" width="52" hidden="1" customWidth="1"/>
    <col min="9" max="9" width="53.5703125" customWidth="1"/>
    <col min="10" max="10" width="48" customWidth="1"/>
    <col min="11" max="11" width="48.7109375" hidden="1" customWidth="1"/>
    <col min="12" max="12" width="35.28515625" customWidth="1"/>
    <col min="13" max="13" width="61.42578125" customWidth="1"/>
    <col min="14" max="14" width="27.85546875" customWidth="1"/>
    <col min="15" max="15" width="14.28515625" bestFit="1" customWidth="1"/>
    <col min="16" max="16" width="11.28515625" bestFit="1" customWidth="1"/>
  </cols>
  <sheetData>
    <row r="1" spans="1:16" ht="39.950000000000003" customHeight="1" thickBot="1">
      <c r="A1" s="2" t="s">
        <v>24</v>
      </c>
      <c r="B1" s="2"/>
      <c r="C1" s="2"/>
      <c r="D1" s="2"/>
      <c r="E1" s="2"/>
      <c r="F1" s="2"/>
      <c r="G1" s="2"/>
      <c r="H1" s="2"/>
    </row>
    <row r="2" spans="1:16" s="38" customFormat="1" ht="30" customHeight="1" thickBot="1">
      <c r="A2" s="49"/>
      <c r="B2" s="50" t="s">
        <v>25</v>
      </c>
      <c r="C2" s="51"/>
      <c r="D2" s="38" t="s">
        <v>26</v>
      </c>
      <c r="E2" s="49" t="s">
        <v>50</v>
      </c>
      <c r="F2" s="38" t="s">
        <v>27</v>
      </c>
    </row>
    <row r="3" spans="1:16" s="38" customFormat="1" ht="30" customHeight="1" thickBot="1">
      <c r="A3" s="49"/>
      <c r="B3" s="50" t="s">
        <v>23</v>
      </c>
      <c r="C3" s="50"/>
      <c r="D3" s="50"/>
      <c r="E3" s="50"/>
      <c r="F3" s="50"/>
    </row>
    <row r="4" spans="1:16" s="38" customFormat="1" ht="30" customHeight="1" thickBot="1">
      <c r="A4" s="49" t="s">
        <v>50</v>
      </c>
      <c r="B4" s="50" t="s">
        <v>21</v>
      </c>
      <c r="C4" s="50"/>
      <c r="D4" s="50"/>
      <c r="E4" s="50"/>
      <c r="F4" s="50"/>
    </row>
    <row r="5" spans="1:16" s="38" customFormat="1" ht="30" customHeight="1">
      <c r="A5" s="53"/>
      <c r="B5" s="50"/>
      <c r="C5" s="50"/>
      <c r="D5" s="50"/>
      <c r="E5" s="50"/>
      <c r="F5" s="50"/>
    </row>
    <row r="6" spans="1:16" s="38" customFormat="1" ht="66" customHeight="1" thickBot="1">
      <c r="B6" s="54" t="s">
        <v>49</v>
      </c>
      <c r="C6" s="54"/>
      <c r="D6" s="54"/>
      <c r="E6" s="54"/>
      <c r="F6" s="54"/>
      <c r="G6" s="294" t="s">
        <v>174</v>
      </c>
      <c r="H6" s="294"/>
      <c r="I6" s="294"/>
      <c r="J6" s="294"/>
      <c r="K6" s="294"/>
      <c r="L6" s="294"/>
      <c r="M6" s="37"/>
    </row>
    <row r="7" spans="1:16" s="38" customFormat="1" ht="30" customHeight="1" thickBot="1">
      <c r="A7" s="49"/>
      <c r="B7" s="292"/>
      <c r="C7" s="293"/>
      <c r="D7" s="50"/>
      <c r="E7" s="50"/>
      <c r="F7" s="50"/>
      <c r="G7" s="250"/>
    </row>
    <row r="8" spans="1:16" s="38" customFormat="1" ht="30" customHeight="1" thickBot="1">
      <c r="A8" s="49" t="s">
        <v>50</v>
      </c>
      <c r="B8" s="50" t="s">
        <v>77</v>
      </c>
      <c r="C8" s="54"/>
      <c r="D8" s="54"/>
      <c r="E8" s="55"/>
      <c r="F8" s="54"/>
      <c r="N8" s="37"/>
    </row>
    <row r="9" spans="1:16" ht="30" customHeight="1">
      <c r="B9" s="3"/>
      <c r="C9" s="3"/>
      <c r="D9" s="5" t="s">
        <v>1</v>
      </c>
      <c r="F9" s="6"/>
      <c r="G9" s="27">
        <v>44544</v>
      </c>
      <c r="H9" s="27">
        <f>+G9</f>
        <v>44544</v>
      </c>
      <c r="I9" s="27">
        <f>G9</f>
        <v>44544</v>
      </c>
      <c r="J9" s="27">
        <f>G9</f>
        <v>44544</v>
      </c>
      <c r="K9" s="27">
        <f>H9</f>
        <v>44544</v>
      </c>
      <c r="L9" s="27">
        <f>I9</f>
        <v>44544</v>
      </c>
      <c r="M9" s="27">
        <f>+L9</f>
        <v>44544</v>
      </c>
    </row>
    <row r="10" spans="1:16" ht="56.45" customHeight="1">
      <c r="B10" s="3"/>
      <c r="C10" s="3"/>
      <c r="D10" s="5" t="s">
        <v>2</v>
      </c>
      <c r="E10" s="7"/>
      <c r="F10" s="6"/>
      <c r="G10" s="233">
        <f>+'AAC backup'!C6+'AAC backup'!C9+'AAC backup'!C17+'AAC backup'!C36</f>
        <v>7603060.4299999988</v>
      </c>
      <c r="H10" s="211"/>
      <c r="I10" s="154">
        <f>+'AAC backup'!F39</f>
        <v>31436526.380000006</v>
      </c>
      <c r="J10" s="154">
        <f>+'AAC backup'!G39</f>
        <v>7278693.9699999997</v>
      </c>
      <c r="K10" s="233">
        <f>+'AAC backup'!F35</f>
        <v>0</v>
      </c>
      <c r="L10" s="233">
        <f>+'AAC backup'!C28</f>
        <v>119.61</v>
      </c>
      <c r="M10" s="233"/>
      <c r="N10" s="240"/>
      <c r="O10" s="240"/>
      <c r="P10" s="240"/>
    </row>
    <row r="11" spans="1:16" ht="30" customHeight="1">
      <c r="B11" s="3"/>
      <c r="C11" s="3"/>
      <c r="D11" s="8" t="s">
        <v>3</v>
      </c>
      <c r="E11" s="7"/>
      <c r="F11" s="6"/>
      <c r="G11" s="27"/>
      <c r="H11" s="27"/>
      <c r="I11" s="27"/>
      <c r="J11" s="27"/>
      <c r="K11" s="27"/>
      <c r="L11" s="233"/>
      <c r="M11" s="233"/>
    </row>
    <row r="12" spans="1:16" ht="30" customHeight="1">
      <c r="B12" s="4"/>
      <c r="C12" s="4"/>
      <c r="D12" s="5" t="s">
        <v>4</v>
      </c>
      <c r="E12" s="7"/>
      <c r="F12" s="9"/>
      <c r="G12" s="57"/>
      <c r="H12" s="57"/>
      <c r="I12" s="57"/>
      <c r="J12" s="57"/>
      <c r="K12" s="57"/>
      <c r="L12" s="233"/>
      <c r="M12" s="233"/>
    </row>
    <row r="13" spans="1:16" ht="30" customHeight="1">
      <c r="B13" s="10"/>
      <c r="C13" s="10"/>
      <c r="D13" s="5" t="s">
        <v>5</v>
      </c>
      <c r="E13" s="7"/>
      <c r="F13" s="6"/>
      <c r="G13" s="28"/>
      <c r="H13" s="28"/>
      <c r="I13" s="28"/>
      <c r="J13" s="28"/>
      <c r="K13" s="28"/>
      <c r="L13" s="233"/>
      <c r="M13" s="233"/>
    </row>
    <row r="14" spans="1:16" ht="30" customHeight="1">
      <c r="B14" s="96" t="s">
        <v>6</v>
      </c>
      <c r="C14" s="11"/>
      <c r="D14" s="11"/>
      <c r="E14" s="11"/>
      <c r="F14" s="11"/>
      <c r="G14" s="40"/>
      <c r="H14" s="40"/>
      <c r="I14" s="40"/>
      <c r="J14" s="40"/>
      <c r="K14" s="40"/>
    </row>
    <row r="15" spans="1:16" ht="30" customHeight="1">
      <c r="C15" s="12"/>
      <c r="D15" s="19" t="s">
        <v>7</v>
      </c>
      <c r="E15" s="7"/>
      <c r="F15" s="9"/>
      <c r="G15" s="58" t="s">
        <v>135</v>
      </c>
      <c r="H15" s="58" t="s">
        <v>63</v>
      </c>
      <c r="I15" s="58" t="s">
        <v>62</v>
      </c>
      <c r="J15" s="58" t="s">
        <v>62</v>
      </c>
      <c r="K15" s="58" t="s">
        <v>62</v>
      </c>
      <c r="L15" s="58" t="s">
        <v>135</v>
      </c>
      <c r="M15" s="58"/>
    </row>
    <row r="16" spans="1:16" ht="30" customHeight="1">
      <c r="C16" s="12"/>
      <c r="D16" s="72" t="s">
        <v>61</v>
      </c>
      <c r="E16" s="23"/>
      <c r="F16" s="12"/>
      <c r="G16" s="58" t="s">
        <v>78</v>
      </c>
      <c r="H16" s="58" t="s">
        <v>83</v>
      </c>
      <c r="I16" s="58" t="s">
        <v>80</v>
      </c>
      <c r="J16" s="58" t="s">
        <v>80</v>
      </c>
      <c r="K16" s="58" t="s">
        <v>80</v>
      </c>
      <c r="L16" s="58" t="s">
        <v>78</v>
      </c>
      <c r="M16" s="58"/>
    </row>
    <row r="17" spans="2:14" ht="50.45" customHeight="1">
      <c r="C17" s="96" t="s">
        <v>8</v>
      </c>
      <c r="D17" s="4"/>
      <c r="E17" s="4"/>
      <c r="F17" s="4"/>
      <c r="G17" s="56" t="s">
        <v>59</v>
      </c>
      <c r="H17" s="56" t="s">
        <v>59</v>
      </c>
      <c r="I17" s="56" t="s">
        <v>59</v>
      </c>
      <c r="J17" s="56" t="s">
        <v>59</v>
      </c>
      <c r="K17" s="56" t="s">
        <v>143</v>
      </c>
      <c r="L17" s="56" t="s">
        <v>144</v>
      </c>
      <c r="M17" s="56"/>
    </row>
    <row r="18" spans="2:14" ht="30" customHeight="1">
      <c r="C18" s="290" t="s">
        <v>28</v>
      </c>
      <c r="D18" s="290"/>
      <c r="E18" s="290"/>
      <c r="F18" s="291"/>
      <c r="G18" s="56"/>
      <c r="H18" s="56"/>
      <c r="I18" s="56"/>
      <c r="J18" s="56"/>
      <c r="K18" s="56"/>
      <c r="L18" s="56"/>
      <c r="M18" s="56"/>
    </row>
    <row r="19" spans="2:14" ht="30" customHeight="1">
      <c r="B19" s="23"/>
      <c r="C19" s="10"/>
      <c r="D19" s="10"/>
      <c r="E19" s="10"/>
      <c r="F19" s="10"/>
      <c r="G19" s="24"/>
      <c r="H19" s="24"/>
      <c r="I19" s="24"/>
      <c r="J19" s="24"/>
      <c r="N19" s="37"/>
    </row>
    <row r="20" spans="2:14" s="40" customFormat="1" ht="30" customHeight="1">
      <c r="B20" s="41" t="s">
        <v>9</v>
      </c>
      <c r="C20" s="42"/>
      <c r="D20" s="42"/>
      <c r="E20" s="42"/>
      <c r="F20" s="42"/>
      <c r="G20" s="43"/>
      <c r="H20" s="43"/>
      <c r="I20" s="43"/>
      <c r="J20" s="43"/>
    </row>
    <row r="21" spans="2:14" s="40" customFormat="1" ht="30" customHeight="1">
      <c r="B21" s="44" t="s">
        <v>10</v>
      </c>
      <c r="C21" s="44" t="s">
        <v>0</v>
      </c>
      <c r="D21" s="44" t="s">
        <v>11</v>
      </c>
      <c r="E21" s="44" t="s">
        <v>12</v>
      </c>
      <c r="F21" s="44" t="s">
        <v>13</v>
      </c>
      <c r="G21" s="44" t="s">
        <v>14</v>
      </c>
      <c r="H21" s="44" t="s">
        <v>14</v>
      </c>
      <c r="I21" s="44" t="s">
        <v>14</v>
      </c>
      <c r="J21" s="44" t="s">
        <v>14</v>
      </c>
      <c r="K21" s="44" t="s">
        <v>14</v>
      </c>
      <c r="L21" s="44"/>
      <c r="M21" s="44"/>
    </row>
    <row r="22" spans="2:14" s="40" customFormat="1" ht="30" customHeight="1">
      <c r="B22" s="45" t="s">
        <v>75</v>
      </c>
      <c r="C22" s="46">
        <v>100000</v>
      </c>
      <c r="D22" s="46"/>
      <c r="E22" s="81" t="s">
        <v>79</v>
      </c>
      <c r="F22" s="47"/>
      <c r="G22" s="48">
        <f>G10</f>
        <v>7603060.4299999988</v>
      </c>
      <c r="H22" s="48"/>
      <c r="I22" s="48"/>
      <c r="J22" s="48"/>
      <c r="K22" s="48"/>
      <c r="L22" s="243">
        <f>+L10</f>
        <v>119.61</v>
      </c>
      <c r="M22" s="243"/>
    </row>
    <row r="23" spans="2:14" s="40" customFormat="1" ht="30" customHeight="1">
      <c r="B23" s="45" t="s">
        <v>75</v>
      </c>
      <c r="C23" s="46">
        <v>190010</v>
      </c>
      <c r="D23" s="46"/>
      <c r="E23" s="81" t="s">
        <v>79</v>
      </c>
      <c r="F23" s="47"/>
      <c r="G23" s="48"/>
      <c r="H23" s="48">
        <f>H10</f>
        <v>0</v>
      </c>
      <c r="I23" s="48">
        <f>I10</f>
        <v>31436526.380000006</v>
      </c>
      <c r="J23" s="48">
        <f>J10</f>
        <v>7278693.9699999997</v>
      </c>
      <c r="K23" s="48">
        <f>K10</f>
        <v>0</v>
      </c>
      <c r="L23" s="48"/>
      <c r="M23" s="48"/>
    </row>
    <row r="24" spans="2:14" s="40" customFormat="1" ht="30" customHeight="1">
      <c r="B24" s="47" t="s">
        <v>75</v>
      </c>
      <c r="C24" s="47">
        <v>100809</v>
      </c>
      <c r="D24" s="47"/>
      <c r="E24" s="81" t="s">
        <v>79</v>
      </c>
      <c r="F24" s="47"/>
      <c r="G24" s="48">
        <f>-G22</f>
        <v>-7603060.4299999988</v>
      </c>
      <c r="H24" s="48">
        <f>-H23</f>
        <v>0</v>
      </c>
      <c r="I24" s="48">
        <f>-I23</f>
        <v>-31436526.380000006</v>
      </c>
      <c r="J24" s="48">
        <f>-J23</f>
        <v>-7278693.9699999997</v>
      </c>
      <c r="K24" s="48"/>
      <c r="L24" s="243">
        <f>-L22</f>
        <v>-119.61</v>
      </c>
      <c r="M24" s="243">
        <f>-M10</f>
        <v>0</v>
      </c>
    </row>
    <row r="25" spans="2:14" s="40" customFormat="1" ht="30" customHeight="1">
      <c r="B25" s="202" t="s">
        <v>75</v>
      </c>
      <c r="C25" s="47">
        <v>117020</v>
      </c>
      <c r="D25" s="47"/>
      <c r="E25" s="81" t="s">
        <v>79</v>
      </c>
      <c r="F25" s="47"/>
      <c r="G25" s="59"/>
      <c r="H25" s="59"/>
      <c r="I25" s="59"/>
      <c r="J25" s="59"/>
      <c r="K25" s="48">
        <f>-K23</f>
        <v>0</v>
      </c>
      <c r="L25" s="48"/>
      <c r="M25" s="48"/>
    </row>
    <row r="26" spans="2:14" s="40" customFormat="1" ht="30" customHeight="1">
      <c r="B26" s="202" t="s">
        <v>75</v>
      </c>
      <c r="C26" s="47">
        <v>100802</v>
      </c>
      <c r="D26" s="47"/>
      <c r="E26" s="202" t="s">
        <v>147</v>
      </c>
      <c r="F26" s="47"/>
      <c r="G26" s="59"/>
      <c r="H26" s="59"/>
      <c r="I26" s="59"/>
      <c r="J26" s="59"/>
      <c r="K26" s="59"/>
      <c r="L26" s="59"/>
      <c r="M26" s="59">
        <f>-M24</f>
        <v>0</v>
      </c>
    </row>
    <row r="27" spans="2:14" s="40" customFormat="1" ht="30" customHeight="1">
      <c r="B27" s="60"/>
      <c r="C27" s="47"/>
      <c r="D27" s="47"/>
      <c r="E27" s="47"/>
      <c r="F27" s="47"/>
      <c r="G27" s="59"/>
      <c r="H27" s="59"/>
      <c r="I27" s="59"/>
      <c r="J27" s="59"/>
      <c r="K27" s="59"/>
      <c r="L27" s="59"/>
      <c r="M27" s="59"/>
    </row>
    <row r="28" spans="2:14" s="40" customFormat="1" ht="30" customHeight="1">
      <c r="B28" s="60"/>
      <c r="C28" s="47"/>
      <c r="D28" s="47"/>
      <c r="E28" s="47"/>
      <c r="F28" s="47"/>
      <c r="G28" s="59"/>
      <c r="H28" s="59"/>
      <c r="I28" s="59"/>
      <c r="J28" s="59"/>
      <c r="K28" s="59"/>
      <c r="L28" s="59"/>
      <c r="M28" s="59"/>
    </row>
    <row r="29" spans="2:14" s="40" customFormat="1" ht="30" customHeight="1">
      <c r="B29" s="65"/>
      <c r="C29" s="66"/>
      <c r="D29" s="66"/>
      <c r="E29" s="66"/>
      <c r="F29" s="66"/>
      <c r="G29" s="67"/>
      <c r="H29" s="67"/>
      <c r="I29" s="67"/>
      <c r="J29" s="67"/>
      <c r="K29" s="67"/>
      <c r="L29" s="67"/>
      <c r="M29" s="67"/>
    </row>
    <row r="30" spans="2:14" s="40" customFormat="1" ht="30" customHeight="1">
      <c r="B30" s="60"/>
      <c r="C30" s="47"/>
      <c r="D30" s="47"/>
      <c r="E30" s="47"/>
      <c r="F30" s="47"/>
      <c r="G30" s="59"/>
      <c r="H30" s="59"/>
      <c r="I30" s="59"/>
      <c r="J30" s="59"/>
      <c r="K30" s="59"/>
      <c r="L30" s="59"/>
      <c r="M30" s="59"/>
    </row>
    <row r="31" spans="2:14" s="68" customFormat="1" ht="30" customHeight="1">
      <c r="C31" s="69"/>
      <c r="D31" s="69"/>
      <c r="E31" s="69"/>
      <c r="F31" s="69"/>
      <c r="G31" s="70"/>
      <c r="H31" s="70"/>
      <c r="I31" s="70"/>
      <c r="J31" s="70"/>
    </row>
    <row r="32" spans="2:14" s="68" customFormat="1" ht="30" customHeight="1">
      <c r="C32" s="69"/>
      <c r="D32" s="69"/>
      <c r="E32" s="69"/>
      <c r="F32" s="69"/>
      <c r="G32" s="70"/>
      <c r="H32" s="70"/>
      <c r="I32" s="70"/>
      <c r="J32" s="70"/>
    </row>
    <row r="33" spans="2:9" s="40" customFormat="1" ht="30" customHeight="1">
      <c r="C33" s="37"/>
      <c r="D33" s="37" t="s">
        <v>15</v>
      </c>
      <c r="F33" s="37"/>
      <c r="G33" s="61" t="s">
        <v>170</v>
      </c>
      <c r="H33" s="97"/>
      <c r="I33" s="80"/>
    </row>
    <row r="34" spans="2:9" s="40" customFormat="1" ht="30" customHeight="1">
      <c r="C34" s="37"/>
      <c r="D34" s="37" t="s">
        <v>18</v>
      </c>
      <c r="F34" s="37"/>
      <c r="G34" s="61" t="s">
        <v>173</v>
      </c>
      <c r="H34" s="97"/>
      <c r="I34" s="95"/>
    </row>
    <row r="35" spans="2:9" s="40" customFormat="1" ht="30" customHeight="1">
      <c r="C35" s="37"/>
      <c r="D35" s="37" t="s">
        <v>16</v>
      </c>
      <c r="F35" s="37"/>
      <c r="G35" s="62"/>
      <c r="H35" s="98"/>
    </row>
    <row r="36" spans="2:9" s="40" customFormat="1" ht="30" customHeight="1">
      <c r="C36" s="37"/>
      <c r="D36" s="37" t="s">
        <v>19</v>
      </c>
      <c r="F36" s="37"/>
      <c r="G36" s="63"/>
      <c r="H36" s="99"/>
    </row>
    <row r="37" spans="2:9" s="40" customFormat="1" ht="30" customHeight="1">
      <c r="C37" s="37"/>
      <c r="D37" s="37" t="s">
        <v>20</v>
      </c>
      <c r="F37" s="37"/>
      <c r="G37" s="62"/>
      <c r="H37" s="98"/>
    </row>
    <row r="38" spans="2:9" s="40" customFormat="1" ht="30" customHeight="1">
      <c r="C38" s="39"/>
      <c r="D38" s="39" t="s">
        <v>17</v>
      </c>
      <c r="F38" s="39"/>
      <c r="G38" s="64"/>
      <c r="H38" s="100"/>
    </row>
    <row r="41" spans="2:9">
      <c r="B41" s="1" t="s">
        <v>22</v>
      </c>
    </row>
    <row r="97" spans="2:2">
      <c r="B97" s="3" t="s">
        <v>29</v>
      </c>
    </row>
    <row r="98" spans="2:2">
      <c r="B98" s="3" t="s">
        <v>30</v>
      </c>
    </row>
    <row r="99" spans="2:2">
      <c r="B99" t="s">
        <v>31</v>
      </c>
    </row>
    <row r="100" spans="2:2">
      <c r="B100" t="s">
        <v>48</v>
      </c>
    </row>
    <row r="101" spans="2:2">
      <c r="B101" t="s">
        <v>32</v>
      </c>
    </row>
    <row r="102" spans="2:2">
      <c r="B102" t="s">
        <v>33</v>
      </c>
    </row>
    <row r="103" spans="2:2">
      <c r="B103" t="s">
        <v>34</v>
      </c>
    </row>
    <row r="104" spans="2:2">
      <c r="B104" t="s">
        <v>35</v>
      </c>
    </row>
    <row r="105" spans="2:2">
      <c r="B105" t="s">
        <v>36</v>
      </c>
    </row>
    <row r="106" spans="2:2">
      <c r="B106" t="s">
        <v>37</v>
      </c>
    </row>
    <row r="107" spans="2:2">
      <c r="B107" t="s">
        <v>38</v>
      </c>
    </row>
    <row r="108" spans="2:2">
      <c r="B108" t="s">
        <v>39</v>
      </c>
    </row>
    <row r="109" spans="2:2">
      <c r="B109" t="s">
        <v>40</v>
      </c>
    </row>
    <row r="110" spans="2:2">
      <c r="B110" t="s">
        <v>45</v>
      </c>
    </row>
    <row r="111" spans="2:2">
      <c r="B111" t="s">
        <v>41</v>
      </c>
    </row>
    <row r="112" spans="2:2">
      <c r="B112" t="s">
        <v>42</v>
      </c>
    </row>
    <row r="113" spans="2:2">
      <c r="B113" t="s">
        <v>43</v>
      </c>
    </row>
    <row r="114" spans="2:2">
      <c r="B114" t="s">
        <v>44</v>
      </c>
    </row>
    <row r="115" spans="2:2">
      <c r="B115" t="s">
        <v>46</v>
      </c>
    </row>
    <row r="116" spans="2:2">
      <c r="B116" t="s">
        <v>47</v>
      </c>
    </row>
  </sheetData>
  <mergeCells count="3">
    <mergeCell ref="C18:F18"/>
    <mergeCell ref="B7:C7"/>
    <mergeCell ref="G6:L6"/>
  </mergeCells>
  <phoneticPr fontId="2" type="noConversion"/>
  <dataValidations count="2">
    <dataValidation type="list" allowBlank="1" showInputMessage="1" showErrorMessage="1" sqref="B7:C7" xr:uid="{00000000-0002-0000-0100-000000000000}">
      <formula1>B97:B116</formula1>
    </dataValidation>
    <dataValidation allowBlank="1" showInputMessage="1" showErrorMessage="1" promptTitle="Ledger Reminder !               " prompt="Domestic BU = Reporting_x000a_Foreign BU = Local" sqref="C37 C17:C35" xr:uid="{00000000-0002-0000-0100-000001000000}"/>
  </dataValidations>
  <pageMargins left="0.25" right="0.25" top="0.75" bottom="0.75" header="0.3" footer="0.3"/>
  <pageSetup scale="40" orientation="landscape" r:id="rId1"/>
  <headerFooter alignWithMargins="0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56"/>
  <sheetViews>
    <sheetView view="pageBreakPreview" topLeftCell="A4" zoomScale="42" zoomScaleNormal="55" zoomScaleSheetLayoutView="42" workbookViewId="0">
      <selection activeCell="G10" sqref="G10"/>
    </sheetView>
  </sheetViews>
  <sheetFormatPr defaultRowHeight="12.75"/>
  <cols>
    <col min="1" max="1" width="2.7109375" customWidth="1"/>
    <col min="2" max="2" width="25.5703125" customWidth="1"/>
    <col min="3" max="3" width="25.85546875" customWidth="1"/>
    <col min="4" max="4" width="21.140625" customWidth="1"/>
    <col min="5" max="5" width="18.7109375" customWidth="1"/>
    <col min="6" max="6" width="12.28515625" customWidth="1"/>
    <col min="7" max="7" width="33.5703125" customWidth="1"/>
    <col min="8" max="9" width="32.140625" customWidth="1"/>
    <col min="10" max="10" width="39.5703125" customWidth="1"/>
    <col min="11" max="11" width="36.5703125" customWidth="1"/>
    <col min="12" max="12" width="35.7109375" customWidth="1"/>
    <col min="13" max="13" width="32.140625" customWidth="1"/>
    <col min="14" max="14" width="32.85546875" customWidth="1"/>
    <col min="15" max="15" width="34.7109375" customWidth="1"/>
    <col min="16" max="16" width="32.140625" customWidth="1"/>
    <col min="17" max="17" width="37.7109375" customWidth="1"/>
    <col min="18" max="18" width="35.5703125" customWidth="1"/>
    <col min="19" max="19" width="41.7109375" customWidth="1"/>
    <col min="20" max="20" width="34" customWidth="1"/>
    <col min="21" max="21" width="23.85546875" bestFit="1" customWidth="1"/>
    <col min="22" max="22" width="15.42578125" bestFit="1" customWidth="1"/>
    <col min="24" max="24" width="9.5703125" bestFit="1" customWidth="1"/>
  </cols>
  <sheetData>
    <row r="1" spans="1:22" ht="39.950000000000003" customHeight="1" thickBot="1">
      <c r="A1" s="295" t="s">
        <v>24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30"/>
      <c r="R1" s="30"/>
    </row>
    <row r="2" spans="1:22" s="38" customFormat="1" ht="30" customHeight="1" thickBot="1">
      <c r="A2" s="49" t="s">
        <v>50</v>
      </c>
      <c r="B2" s="50" t="s">
        <v>25</v>
      </c>
      <c r="C2" s="49" t="s">
        <v>50</v>
      </c>
      <c r="D2" s="38" t="s">
        <v>26</v>
      </c>
      <c r="E2" s="52"/>
      <c r="F2" s="38" t="s">
        <v>27</v>
      </c>
    </row>
    <row r="3" spans="1:22" s="38" customFormat="1" ht="30" customHeight="1" thickBot="1">
      <c r="A3" s="49"/>
      <c r="B3" s="50" t="s">
        <v>23</v>
      </c>
      <c r="C3" s="50"/>
      <c r="D3" s="50"/>
      <c r="E3" s="50"/>
      <c r="F3" s="50"/>
    </row>
    <row r="4" spans="1:22" s="38" customFormat="1" ht="30" customHeight="1" thickBot="1">
      <c r="A4" s="49"/>
      <c r="B4" s="50" t="s">
        <v>21</v>
      </c>
      <c r="C4" s="50"/>
      <c r="D4" s="50"/>
      <c r="E4" s="50"/>
      <c r="F4" s="50"/>
    </row>
    <row r="5" spans="1:22" s="38" customFormat="1" ht="30" customHeight="1">
      <c r="A5" s="53"/>
      <c r="B5" s="50"/>
      <c r="C5" s="50"/>
      <c r="D5" s="50"/>
      <c r="E5" s="50"/>
      <c r="F5" s="50"/>
    </row>
    <row r="6" spans="1:22" s="38" customFormat="1" ht="30" customHeight="1" thickBot="1">
      <c r="B6" s="54" t="s">
        <v>49</v>
      </c>
      <c r="C6" s="54"/>
      <c r="D6" s="54"/>
      <c r="E6" s="54"/>
      <c r="F6" s="54"/>
    </row>
    <row r="7" spans="1:22" s="38" customFormat="1" ht="30" customHeight="1" thickBot="1">
      <c r="A7" s="49"/>
      <c r="B7" s="292"/>
      <c r="C7" s="293"/>
      <c r="D7" s="50"/>
      <c r="E7" s="50"/>
      <c r="F7" s="50"/>
      <c r="M7" s="73"/>
    </row>
    <row r="8" spans="1:22" s="38" customFormat="1" ht="30" customHeight="1" thickBot="1">
      <c r="A8" s="49" t="s">
        <v>50</v>
      </c>
      <c r="B8" s="50" t="s">
        <v>77</v>
      </c>
      <c r="C8" s="54"/>
      <c r="D8" s="54"/>
      <c r="E8" s="55"/>
      <c r="F8" s="54"/>
      <c r="S8" s="105"/>
    </row>
    <row r="9" spans="1:22" ht="30" customHeight="1">
      <c r="B9" s="3"/>
      <c r="C9" s="3"/>
      <c r="D9" s="5" t="s">
        <v>1</v>
      </c>
      <c r="F9" s="6"/>
      <c r="G9" s="27">
        <f>+'AAC Internal Wires'!G9</f>
        <v>44544</v>
      </c>
      <c r="H9" s="27">
        <f t="shared" ref="H9" si="0">G9</f>
        <v>44544</v>
      </c>
      <c r="I9" s="27">
        <f>+H9</f>
        <v>44544</v>
      </c>
      <c r="J9" s="27">
        <f>P9</f>
        <v>44544</v>
      </c>
      <c r="K9" s="27">
        <f>Q9</f>
        <v>44544</v>
      </c>
      <c r="L9" s="27">
        <f>R9</f>
        <v>44544</v>
      </c>
      <c r="M9" s="27">
        <f>K9</f>
        <v>44544</v>
      </c>
      <c r="N9" s="27">
        <f t="shared" ref="N9" si="1">M9</f>
        <v>44544</v>
      </c>
      <c r="O9" s="27">
        <f t="shared" ref="O9" si="2">N9</f>
        <v>44544</v>
      </c>
      <c r="P9" s="27">
        <f t="shared" ref="P9" si="3">O9</f>
        <v>44544</v>
      </c>
      <c r="Q9" s="27">
        <f>I9</f>
        <v>44544</v>
      </c>
      <c r="R9" s="27">
        <f>P9</f>
        <v>44544</v>
      </c>
      <c r="S9" s="27">
        <f>L9</f>
        <v>44544</v>
      </c>
      <c r="T9" s="27">
        <f>M9</f>
        <v>44544</v>
      </c>
      <c r="U9" s="29"/>
      <c r="V9" s="29"/>
    </row>
    <row r="10" spans="1:22" s="40" customFormat="1" ht="39" customHeight="1">
      <c r="B10" s="76"/>
      <c r="C10" s="76"/>
      <c r="D10" s="77" t="s">
        <v>2</v>
      </c>
      <c r="E10" s="78"/>
      <c r="F10" s="79"/>
      <c r="G10" s="195" t="e">
        <f>+#REF!</f>
        <v>#REF!</v>
      </c>
      <c r="H10" s="195" t="e">
        <f>+#REF!</f>
        <v>#REF!</v>
      </c>
      <c r="I10" s="195" t="e">
        <f>+#REF!</f>
        <v>#REF!</v>
      </c>
      <c r="J10" s="234" t="e">
        <f>+#REF!</f>
        <v>#REF!</v>
      </c>
      <c r="K10" s="234" t="e">
        <f>+#REF!</f>
        <v>#REF!</v>
      </c>
      <c r="L10" s="234" t="e">
        <f>+#REF!</f>
        <v>#REF!</v>
      </c>
      <c r="M10" s="234" t="e">
        <f>+#REF!</f>
        <v>#REF!</v>
      </c>
      <c r="N10" s="234" t="e">
        <f>+#REF!</f>
        <v>#REF!</v>
      </c>
      <c r="O10" s="234" t="e">
        <f>+#REF!</f>
        <v>#REF!</v>
      </c>
      <c r="P10" s="234" t="e">
        <f>+#REF!</f>
        <v>#REF!</v>
      </c>
      <c r="Q10" s="234" t="e">
        <f>+#REF!</f>
        <v>#REF!</v>
      </c>
      <c r="R10" s="234" t="e">
        <f>+#REF!</f>
        <v>#REF!</v>
      </c>
      <c r="S10" s="234" t="e">
        <f>+#REF!</f>
        <v>#REF!</v>
      </c>
      <c r="T10" s="234" t="e">
        <f>+#REF!</f>
        <v>#REF!</v>
      </c>
      <c r="U10" s="235" t="e">
        <f>SUM(G10:T10)</f>
        <v>#REF!</v>
      </c>
    </row>
    <row r="11" spans="1:22" ht="30" customHeight="1">
      <c r="B11" s="3"/>
      <c r="C11" s="3"/>
      <c r="D11" s="8" t="s">
        <v>3</v>
      </c>
      <c r="E11" s="7"/>
      <c r="F11" s="6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</row>
    <row r="12" spans="1:22" ht="30" customHeight="1">
      <c r="B12" s="4"/>
      <c r="C12" s="4"/>
      <c r="D12" s="5" t="s">
        <v>4</v>
      </c>
      <c r="E12" s="7"/>
      <c r="F12" s="9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</row>
    <row r="13" spans="1:22" ht="30" customHeight="1">
      <c r="B13" s="10"/>
      <c r="C13" s="10"/>
      <c r="D13" s="5" t="s">
        <v>5</v>
      </c>
      <c r="E13" s="7"/>
      <c r="F13" s="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2" ht="30" customHeight="1">
      <c r="B14" s="96" t="s">
        <v>6</v>
      </c>
      <c r="C14" s="11"/>
      <c r="D14" s="11"/>
      <c r="E14" s="11"/>
      <c r="F14" s="11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</row>
    <row r="15" spans="1:22" s="74" customFormat="1" ht="30" customHeight="1">
      <c r="D15" s="75" t="s">
        <v>76</v>
      </c>
      <c r="E15" s="75"/>
      <c r="F15" s="75"/>
      <c r="G15" s="92">
        <v>101631</v>
      </c>
      <c r="H15" s="92">
        <v>102509</v>
      </c>
      <c r="I15" s="185">
        <v>102101</v>
      </c>
      <c r="J15" s="92">
        <v>101340</v>
      </c>
      <c r="K15" s="92">
        <v>112217</v>
      </c>
      <c r="L15" s="92">
        <v>101777</v>
      </c>
      <c r="M15" s="92">
        <v>102491</v>
      </c>
      <c r="N15" s="92">
        <v>102429</v>
      </c>
      <c r="O15" s="92">
        <v>101646</v>
      </c>
      <c r="P15" s="92">
        <v>101668</v>
      </c>
      <c r="Q15" s="92">
        <v>107364</v>
      </c>
      <c r="R15" s="92">
        <v>102146</v>
      </c>
      <c r="S15" s="92">
        <v>101462</v>
      </c>
      <c r="T15" s="185">
        <v>101956</v>
      </c>
    </row>
    <row r="16" spans="1:22" ht="99.95" customHeight="1">
      <c r="C16" s="12"/>
      <c r="D16" s="19" t="s">
        <v>7</v>
      </c>
      <c r="E16" s="7"/>
      <c r="F16" s="9"/>
      <c r="G16" s="71" t="s">
        <v>52</v>
      </c>
      <c r="H16" s="71" t="s">
        <v>72</v>
      </c>
      <c r="I16" s="183" t="s">
        <v>90</v>
      </c>
      <c r="J16" s="71" t="s">
        <v>53</v>
      </c>
      <c r="K16" s="71" t="s">
        <v>91</v>
      </c>
      <c r="L16" s="71" t="s">
        <v>57</v>
      </c>
      <c r="M16" s="71" t="s">
        <v>54</v>
      </c>
      <c r="N16" s="71" t="s">
        <v>73</v>
      </c>
      <c r="O16" s="71" t="s">
        <v>55</v>
      </c>
      <c r="P16" s="71" t="s">
        <v>56</v>
      </c>
      <c r="Q16" s="71" t="s">
        <v>82</v>
      </c>
      <c r="R16" s="71" t="s">
        <v>51</v>
      </c>
      <c r="S16" s="71" t="s">
        <v>58</v>
      </c>
      <c r="T16" s="183" t="s">
        <v>89</v>
      </c>
    </row>
    <row r="17" spans="2:21" ht="30" customHeight="1">
      <c r="C17" s="12"/>
      <c r="D17" s="72" t="s">
        <v>64</v>
      </c>
      <c r="E17" s="23"/>
      <c r="F17" s="12"/>
      <c r="G17" s="71">
        <v>455777</v>
      </c>
      <c r="H17" s="71">
        <v>57468212767</v>
      </c>
      <c r="I17" s="183" t="s">
        <v>88</v>
      </c>
      <c r="J17" s="71" t="s">
        <v>65</v>
      </c>
      <c r="K17" s="203" t="s">
        <v>92</v>
      </c>
      <c r="L17" s="71" t="s">
        <v>67</v>
      </c>
      <c r="M17" s="71" t="s">
        <v>81</v>
      </c>
      <c r="N17" s="71" t="s">
        <v>74</v>
      </c>
      <c r="O17" s="71" t="s">
        <v>68</v>
      </c>
      <c r="P17" s="71" t="s">
        <v>71</v>
      </c>
      <c r="Q17" s="71" t="s">
        <v>66</v>
      </c>
      <c r="R17" s="71" t="s">
        <v>69</v>
      </c>
      <c r="S17" s="71" t="s">
        <v>70</v>
      </c>
      <c r="T17" s="183">
        <v>7304191</v>
      </c>
    </row>
    <row r="18" spans="2:21" ht="30" customHeight="1">
      <c r="C18" s="296" t="s">
        <v>8</v>
      </c>
      <c r="D18" s="296"/>
      <c r="E18" s="296"/>
      <c r="F18" s="4"/>
      <c r="G18" s="56" t="s">
        <v>59</v>
      </c>
      <c r="H18" s="56" t="s">
        <v>59</v>
      </c>
      <c r="I18" s="56" t="s">
        <v>59</v>
      </c>
      <c r="J18" s="56" t="s">
        <v>59</v>
      </c>
      <c r="K18" s="56" t="s">
        <v>59</v>
      </c>
      <c r="L18" s="56" t="s">
        <v>59</v>
      </c>
      <c r="M18" s="56" t="s">
        <v>59</v>
      </c>
      <c r="N18" s="56" t="s">
        <v>59</v>
      </c>
      <c r="O18" s="56" t="s">
        <v>59</v>
      </c>
      <c r="P18" s="56" t="s">
        <v>59</v>
      </c>
      <c r="Q18" s="56" t="s">
        <v>59</v>
      </c>
      <c r="R18" s="56" t="s">
        <v>59</v>
      </c>
      <c r="S18" s="56" t="s">
        <v>59</v>
      </c>
      <c r="T18" s="56" t="s">
        <v>59</v>
      </c>
    </row>
    <row r="19" spans="2:21" ht="48" customHeight="1">
      <c r="C19" s="290" t="s">
        <v>28</v>
      </c>
      <c r="D19" s="290"/>
      <c r="E19" s="290"/>
      <c r="F19" s="291"/>
      <c r="G19" s="26"/>
      <c r="H19" s="26"/>
      <c r="I19" s="26"/>
      <c r="J19" s="26"/>
      <c r="K19" s="26"/>
      <c r="L19" s="26"/>
      <c r="M19" s="201"/>
      <c r="N19" s="56"/>
      <c r="O19" s="26"/>
      <c r="P19" s="26"/>
      <c r="Q19" s="26"/>
      <c r="R19" s="26"/>
      <c r="S19" s="26"/>
      <c r="T19" s="26"/>
    </row>
    <row r="20" spans="2:21" ht="30" customHeight="1">
      <c r="B20" s="23"/>
      <c r="C20" s="10"/>
      <c r="D20" s="10"/>
      <c r="E20" s="10"/>
      <c r="F20" s="10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2:21" s="40" customFormat="1" ht="30" customHeight="1">
      <c r="B21" s="41" t="s">
        <v>9</v>
      </c>
      <c r="C21" s="42"/>
      <c r="D21" s="42"/>
      <c r="E21" s="42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2:21" s="40" customFormat="1" ht="30" customHeight="1">
      <c r="B22" s="44" t="s">
        <v>10</v>
      </c>
      <c r="C22" s="44" t="s">
        <v>0</v>
      </c>
      <c r="D22" s="236" t="s">
        <v>130</v>
      </c>
      <c r="E22" s="44" t="s">
        <v>12</v>
      </c>
      <c r="F22" s="44" t="s">
        <v>13</v>
      </c>
      <c r="G22" s="44" t="s">
        <v>14</v>
      </c>
      <c r="H22" s="44"/>
      <c r="I22" s="44"/>
      <c r="J22" s="44" t="s">
        <v>14</v>
      </c>
      <c r="K22" s="44" t="s">
        <v>14</v>
      </c>
      <c r="L22" s="44" t="s">
        <v>14</v>
      </c>
      <c r="M22" s="44" t="s">
        <v>14</v>
      </c>
      <c r="N22" s="44"/>
      <c r="O22" s="44" t="s">
        <v>14</v>
      </c>
      <c r="P22" s="44" t="s">
        <v>14</v>
      </c>
      <c r="Q22" s="44" t="s">
        <v>14</v>
      </c>
      <c r="R22" s="44" t="s">
        <v>14</v>
      </c>
      <c r="S22" s="44" t="s">
        <v>14</v>
      </c>
      <c r="T22" s="44" t="s">
        <v>14</v>
      </c>
    </row>
    <row r="23" spans="2:21" s="40" customFormat="1" ht="30" customHeight="1">
      <c r="B23" s="86" t="s">
        <v>75</v>
      </c>
      <c r="C23" s="87">
        <v>217040</v>
      </c>
      <c r="D23" s="88" t="s">
        <v>131</v>
      </c>
      <c r="E23" s="89" t="s">
        <v>79</v>
      </c>
      <c r="F23" s="90"/>
      <c r="G23" s="91" t="e">
        <f>+G10</f>
        <v>#REF!</v>
      </c>
      <c r="H23" s="91" t="e">
        <f>H10</f>
        <v>#REF!</v>
      </c>
      <c r="I23" s="91" t="e">
        <f>I10</f>
        <v>#REF!</v>
      </c>
      <c r="J23" s="91" t="e">
        <f>J10</f>
        <v>#REF!</v>
      </c>
      <c r="K23" s="91" t="e">
        <f>K10</f>
        <v>#REF!</v>
      </c>
      <c r="L23" s="91" t="e">
        <f>L10</f>
        <v>#REF!</v>
      </c>
      <c r="M23" s="91" t="e">
        <f t="shared" ref="M23:P23" si="4">M10</f>
        <v>#REF!</v>
      </c>
      <c r="N23" s="91" t="e">
        <f t="shared" si="4"/>
        <v>#REF!</v>
      </c>
      <c r="O23" s="91" t="e">
        <f t="shared" si="4"/>
        <v>#REF!</v>
      </c>
      <c r="P23" s="91" t="e">
        <f t="shared" si="4"/>
        <v>#REF!</v>
      </c>
      <c r="Q23" s="91" t="e">
        <f>Q10</f>
        <v>#REF!</v>
      </c>
      <c r="R23" s="91" t="e">
        <f t="shared" ref="R23" si="5">R10</f>
        <v>#REF!</v>
      </c>
      <c r="S23" s="91" t="e">
        <f>S10</f>
        <v>#REF!</v>
      </c>
      <c r="T23" s="91" t="e">
        <f>T10</f>
        <v>#REF!</v>
      </c>
      <c r="U23" s="105" t="e">
        <f>SUM(G23:T23)</f>
        <v>#REF!</v>
      </c>
    </row>
    <row r="24" spans="2:21" s="40" customFormat="1" ht="30" customHeight="1">
      <c r="B24" s="90" t="s">
        <v>75</v>
      </c>
      <c r="C24" s="90">
        <v>100809</v>
      </c>
      <c r="D24" s="90"/>
      <c r="E24" s="90" t="s">
        <v>79</v>
      </c>
      <c r="F24" s="90"/>
      <c r="G24" s="91" t="e">
        <f t="shared" ref="G24:L24" si="6">-G23</f>
        <v>#REF!</v>
      </c>
      <c r="H24" s="91" t="e">
        <f t="shared" si="6"/>
        <v>#REF!</v>
      </c>
      <c r="I24" s="91" t="e">
        <f t="shared" si="6"/>
        <v>#REF!</v>
      </c>
      <c r="J24" s="91" t="e">
        <f t="shared" si="6"/>
        <v>#REF!</v>
      </c>
      <c r="K24" s="91" t="e">
        <f t="shared" si="6"/>
        <v>#REF!</v>
      </c>
      <c r="L24" s="91" t="e">
        <f t="shared" si="6"/>
        <v>#REF!</v>
      </c>
      <c r="M24" s="91" t="e">
        <f t="shared" ref="M24:P24" si="7">-M23</f>
        <v>#REF!</v>
      </c>
      <c r="N24" s="91" t="e">
        <f t="shared" si="7"/>
        <v>#REF!</v>
      </c>
      <c r="O24" s="91" t="e">
        <f t="shared" si="7"/>
        <v>#REF!</v>
      </c>
      <c r="P24" s="91" t="e">
        <f t="shared" si="7"/>
        <v>#REF!</v>
      </c>
      <c r="Q24" s="91" t="e">
        <f>-Q23</f>
        <v>#REF!</v>
      </c>
      <c r="R24" s="91" t="e">
        <f t="shared" ref="R24" si="8">-R23</f>
        <v>#REF!</v>
      </c>
      <c r="S24" s="91" t="e">
        <f>-S23</f>
        <v>#REF!</v>
      </c>
      <c r="T24" s="91" t="e">
        <f>-T23</f>
        <v>#REF!</v>
      </c>
    </row>
    <row r="25" spans="2:21" ht="30" customHeight="1">
      <c r="B25" s="18"/>
      <c r="C25" s="13"/>
      <c r="D25" s="13"/>
      <c r="E25" s="13"/>
      <c r="F25" s="1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1" ht="30" customHeight="1">
      <c r="B26" s="17"/>
      <c r="C26" s="13"/>
      <c r="D26" s="13"/>
      <c r="E26" s="13"/>
      <c r="F26" s="1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1" ht="30" customHeight="1">
      <c r="B27" s="17"/>
      <c r="C27" s="13"/>
      <c r="D27" s="13"/>
      <c r="E27" s="13"/>
      <c r="F27" s="1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1" ht="30" customHeight="1">
      <c r="B28" s="17"/>
      <c r="C28" s="13"/>
      <c r="D28" s="13"/>
      <c r="E28" s="13"/>
      <c r="F28" s="1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1" ht="30" customHeight="1">
      <c r="B29" s="17"/>
      <c r="C29" s="13"/>
      <c r="D29" s="13"/>
      <c r="E29" s="13"/>
      <c r="F29" s="1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1" ht="30" customHeight="1">
      <c r="B30" s="17"/>
      <c r="C30" s="13"/>
      <c r="D30" s="13"/>
      <c r="E30" s="13"/>
      <c r="F30" s="1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2:21" s="22" customFormat="1" ht="30" customHeight="1">
      <c r="B31" s="31"/>
      <c r="C31" s="32"/>
      <c r="D31" s="32"/>
      <c r="E31" s="32"/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2:21" s="31" customFormat="1" ht="30" customHeight="1">
      <c r="C32" s="32"/>
      <c r="D32" s="32"/>
      <c r="E32" s="32"/>
      <c r="F32" s="32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2:18" ht="30" customHeight="1">
      <c r="C33" s="1"/>
      <c r="D33" s="37" t="s">
        <v>15</v>
      </c>
      <c r="E33" s="38"/>
      <c r="F33" s="37"/>
      <c r="G33" s="20"/>
      <c r="H33" s="20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2:18" ht="30" customHeight="1">
      <c r="C34" s="1"/>
      <c r="D34" s="37" t="s">
        <v>18</v>
      </c>
      <c r="E34" s="38"/>
      <c r="F34" s="37"/>
      <c r="G34" s="20"/>
      <c r="H34" s="20"/>
      <c r="I34" s="34"/>
      <c r="J34" s="34"/>
      <c r="K34" s="95"/>
      <c r="L34" s="34"/>
      <c r="M34" s="34"/>
      <c r="N34" s="34"/>
      <c r="O34" s="34"/>
      <c r="P34" s="34"/>
      <c r="Q34" s="34"/>
      <c r="R34" s="34"/>
    </row>
    <row r="35" spans="2:18" ht="30" customHeight="1">
      <c r="C35" s="1"/>
      <c r="D35" s="37" t="s">
        <v>16</v>
      </c>
      <c r="E35" s="38"/>
      <c r="F35" s="37"/>
      <c r="G35" s="21"/>
      <c r="H35" s="21"/>
      <c r="I35" s="35"/>
      <c r="J35" s="35"/>
      <c r="K35" s="35"/>
      <c r="L35" s="35"/>
      <c r="M35" s="35"/>
      <c r="N35" s="237"/>
      <c r="O35" s="35"/>
      <c r="P35" s="35"/>
      <c r="Q35" s="35"/>
      <c r="R35" s="35"/>
    </row>
    <row r="36" spans="2:18" ht="30" customHeight="1">
      <c r="C36" s="1"/>
      <c r="D36" s="37" t="s">
        <v>19</v>
      </c>
      <c r="E36" s="38"/>
      <c r="F36" s="37"/>
      <c r="G36" s="15"/>
      <c r="H36" s="15"/>
      <c r="I36" s="36"/>
      <c r="J36" s="36"/>
      <c r="K36" s="36"/>
      <c r="L36" s="36"/>
      <c r="M36" s="36"/>
      <c r="N36" s="237"/>
      <c r="O36" s="36"/>
      <c r="P36" s="36"/>
      <c r="Q36" s="36"/>
      <c r="R36" s="36"/>
    </row>
    <row r="37" spans="2:18" ht="30" customHeight="1">
      <c r="C37" s="1"/>
      <c r="D37" s="37" t="s">
        <v>20</v>
      </c>
      <c r="E37" s="38"/>
      <c r="F37" s="37"/>
      <c r="G37" s="21"/>
      <c r="H37" s="21"/>
      <c r="I37" s="35"/>
      <c r="J37" s="35"/>
      <c r="K37" s="35"/>
      <c r="L37" s="35"/>
      <c r="M37" s="35"/>
      <c r="N37" s="238"/>
      <c r="O37" s="35"/>
      <c r="P37" s="35"/>
      <c r="Q37" s="35"/>
      <c r="R37" s="35"/>
    </row>
    <row r="38" spans="2:18" ht="30" customHeight="1">
      <c r="C38" s="14"/>
      <c r="D38" s="39" t="s">
        <v>17</v>
      </c>
      <c r="E38" s="38"/>
      <c r="F38" s="39"/>
      <c r="G38" s="25"/>
      <c r="H38" s="25"/>
      <c r="I38" s="94"/>
      <c r="J38" s="94"/>
      <c r="K38" s="94"/>
      <c r="L38" s="94"/>
      <c r="M38" s="94"/>
      <c r="N38" s="237"/>
      <c r="O38" s="94"/>
      <c r="P38" s="94"/>
      <c r="Q38" s="94"/>
      <c r="R38" s="94"/>
    </row>
    <row r="39" spans="2:18" ht="24">
      <c r="J39" s="23"/>
      <c r="K39" s="23"/>
      <c r="L39" s="23"/>
      <c r="M39" s="23"/>
      <c r="N39" s="239"/>
      <c r="O39" s="23"/>
      <c r="P39" s="23"/>
      <c r="Q39" s="23"/>
      <c r="R39" s="23"/>
    </row>
    <row r="40" spans="2:18" ht="24">
      <c r="N40" s="237"/>
    </row>
    <row r="41" spans="2:18" ht="24">
      <c r="B41" s="1" t="s">
        <v>22</v>
      </c>
      <c r="N41" s="237"/>
    </row>
    <row r="42" spans="2:18" ht="24">
      <c r="N42" s="237"/>
    </row>
    <row r="43" spans="2:18" ht="24">
      <c r="N43" s="237"/>
    </row>
    <row r="44" spans="2:18" ht="24">
      <c r="N44" s="237"/>
    </row>
    <row r="45" spans="2:18" ht="24">
      <c r="N45" s="237"/>
    </row>
    <row r="46" spans="2:18" ht="24">
      <c r="N46" s="237"/>
    </row>
    <row r="47" spans="2:18" ht="24">
      <c r="N47" s="237"/>
    </row>
    <row r="48" spans="2:18" ht="24">
      <c r="N48" s="238"/>
    </row>
    <row r="56" spans="13:13" ht="42">
      <c r="M56" s="201" t="s">
        <v>60</v>
      </c>
    </row>
  </sheetData>
  <mergeCells count="4">
    <mergeCell ref="C19:F19"/>
    <mergeCell ref="B7:C7"/>
    <mergeCell ref="A1:P1"/>
    <mergeCell ref="C18:E18"/>
  </mergeCells>
  <phoneticPr fontId="2" type="noConversion"/>
  <dataValidations disablePrompts="1" count="2">
    <dataValidation type="list" allowBlank="1" showInputMessage="1" showErrorMessage="1" sqref="B7:C7" xr:uid="{00000000-0002-0000-0200-000000000000}">
      <formula1>#REF!</formula1>
    </dataValidation>
    <dataValidation allowBlank="1" showInputMessage="1" showErrorMessage="1" promptTitle="Ledger Reminder !               " prompt="Domestic BU = Reporting_x000a_Foreign BU = Local" sqref="C37 C18:C35" xr:uid="{00000000-0002-0000-0200-000001000000}"/>
  </dataValidations>
  <pageMargins left="0.25" right="0.25" top="0.75" bottom="0.75" header="0.3" footer="0.3"/>
  <pageSetup paperSize="5" scale="29" orientation="landscape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83FA-E4B4-42A7-9354-BCBCF7933255}">
  <sheetPr>
    <pageSetUpPr fitToPage="1"/>
  </sheetPr>
  <dimension ref="A1:AB117"/>
  <sheetViews>
    <sheetView topLeftCell="A28" zoomScale="89" zoomScaleNormal="89" workbookViewId="0">
      <selection activeCell="J5" sqref="J5"/>
    </sheetView>
  </sheetViews>
  <sheetFormatPr defaultColWidth="9.140625" defaultRowHeight="12.75" outlineLevelCol="1"/>
  <cols>
    <col min="1" max="1" width="21.85546875" style="270" customWidth="1"/>
    <col min="2" max="2" width="20.85546875" style="270" customWidth="1"/>
    <col min="3" max="3" width="26.140625" style="271" customWidth="1"/>
    <col min="4" max="4" width="19.5703125" style="271" bestFit="1" customWidth="1"/>
    <col min="5" max="5" width="19.5703125" style="271" customWidth="1"/>
    <col min="6" max="6" width="25.5703125" style="271" bestFit="1" customWidth="1"/>
    <col min="7" max="7" width="23.85546875" style="271" bestFit="1" customWidth="1"/>
    <col min="8" max="8" width="20.140625" style="271" bestFit="1" customWidth="1"/>
    <col min="9" max="9" width="22.42578125" style="271" customWidth="1"/>
    <col min="10" max="10" width="25.5703125" style="271" bestFit="1" customWidth="1"/>
    <col min="11" max="11" width="22.85546875" style="271" customWidth="1"/>
    <col min="12" max="12" width="23.85546875" style="271" bestFit="1" customWidth="1"/>
    <col min="13" max="13" width="19.140625" style="271" bestFit="1" customWidth="1"/>
    <col min="14" max="14" width="21.5703125" style="271" bestFit="1" customWidth="1"/>
    <col min="15" max="15" width="23.85546875" style="271" bestFit="1" customWidth="1"/>
    <col min="16" max="16" width="21.140625" style="271" customWidth="1"/>
    <col min="17" max="17" width="21.5703125" style="271" bestFit="1" customWidth="1"/>
    <col min="18" max="18" width="21.85546875" style="271" customWidth="1"/>
    <col min="19" max="19" width="23.85546875" style="271" bestFit="1" customWidth="1"/>
    <col min="20" max="20" width="23.85546875" style="271" customWidth="1"/>
    <col min="21" max="22" width="21.140625" style="271" customWidth="1" outlineLevel="1"/>
    <col min="23" max="23" width="22.85546875" style="271" bestFit="1" customWidth="1"/>
    <col min="24" max="24" width="16.85546875" style="271" bestFit="1" customWidth="1"/>
    <col min="25" max="25" width="22.140625" style="271" customWidth="1"/>
    <col min="26" max="26" width="48.28515625" style="271" customWidth="1"/>
    <col min="27" max="27" width="32.42578125" style="271" customWidth="1"/>
    <col min="28" max="29" width="10.42578125" style="271" bestFit="1" customWidth="1"/>
    <col min="30" max="16384" width="9.140625" style="271"/>
  </cols>
  <sheetData>
    <row r="1" spans="1:28">
      <c r="A1" s="244" t="s">
        <v>137</v>
      </c>
      <c r="B1" s="212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57"/>
    </row>
    <row r="2" spans="1:28">
      <c r="A2" s="214" t="s">
        <v>165</v>
      </c>
      <c r="B2" s="212"/>
      <c r="C2" s="213"/>
      <c r="D2" s="213"/>
      <c r="E2" s="213"/>
      <c r="F2" s="213"/>
      <c r="G2" s="213"/>
      <c r="H2" s="213"/>
      <c r="I2" s="213"/>
      <c r="J2" s="245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57"/>
    </row>
    <row r="3" spans="1:28">
      <c r="A3" s="212"/>
      <c r="B3" s="212"/>
      <c r="C3" s="213"/>
      <c r="D3" s="213"/>
      <c r="E3" s="213"/>
      <c r="F3" s="213"/>
      <c r="G3" s="213"/>
      <c r="H3" s="213"/>
      <c r="I3" s="213"/>
      <c r="J3" s="245" t="s">
        <v>166</v>
      </c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57"/>
    </row>
    <row r="4" spans="1:28" ht="51">
      <c r="A4" s="215" t="s">
        <v>104</v>
      </c>
      <c r="B4" s="215"/>
      <c r="C4" s="213"/>
      <c r="D4" s="213"/>
      <c r="E4" s="213"/>
      <c r="F4" s="213"/>
      <c r="G4" s="213"/>
      <c r="H4" s="213"/>
      <c r="I4" s="213"/>
      <c r="J4" s="287" t="s">
        <v>172</v>
      </c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57"/>
    </row>
    <row r="5" spans="1:28" ht="51">
      <c r="A5" s="212"/>
      <c r="B5" s="212"/>
      <c r="C5" s="216" t="s">
        <v>105</v>
      </c>
      <c r="D5" s="216" t="s">
        <v>106</v>
      </c>
      <c r="E5" s="216" t="s">
        <v>141</v>
      </c>
      <c r="F5" s="216" t="s">
        <v>107</v>
      </c>
      <c r="G5" s="216" t="s">
        <v>108</v>
      </c>
      <c r="H5" s="216" t="s">
        <v>109</v>
      </c>
      <c r="I5" s="216" t="s">
        <v>90</v>
      </c>
      <c r="J5" s="216" t="s">
        <v>145</v>
      </c>
      <c r="K5" s="216" t="s">
        <v>110</v>
      </c>
      <c r="L5" s="216" t="s">
        <v>111</v>
      </c>
      <c r="M5" s="216" t="s">
        <v>112</v>
      </c>
      <c r="N5" s="216" t="s">
        <v>73</v>
      </c>
      <c r="O5" s="216" t="s">
        <v>55</v>
      </c>
      <c r="P5" s="216" t="s">
        <v>134</v>
      </c>
      <c r="Q5" s="216" t="s">
        <v>146</v>
      </c>
      <c r="R5" s="216" t="s">
        <v>82</v>
      </c>
      <c r="S5" s="216" t="s">
        <v>113</v>
      </c>
      <c r="T5" s="216" t="s">
        <v>142</v>
      </c>
      <c r="U5" s="216" t="s">
        <v>114</v>
      </c>
      <c r="V5" s="216" t="s">
        <v>89</v>
      </c>
      <c r="W5" s="258" t="s">
        <v>115</v>
      </c>
    </row>
    <row r="6" spans="1:28" s="275" customFormat="1" ht="36" customHeight="1">
      <c r="A6" s="269" t="s">
        <v>116</v>
      </c>
      <c r="B6" s="269"/>
      <c r="C6" s="218">
        <v>7582612.7599999998</v>
      </c>
      <c r="D6" s="218">
        <v>620.84</v>
      </c>
      <c r="E6" s="218">
        <v>64236.110000000015</v>
      </c>
      <c r="F6" s="218">
        <v>31436248.330000006</v>
      </c>
      <c r="G6" s="218">
        <v>7278634.5499999998</v>
      </c>
      <c r="H6" s="218">
        <v>778.04</v>
      </c>
      <c r="I6" s="218">
        <v>145965.28999999998</v>
      </c>
      <c r="J6" s="218">
        <v>11126105.920000002</v>
      </c>
      <c r="K6" s="218">
        <v>284767.45000000007</v>
      </c>
      <c r="L6" s="218">
        <v>6319945.0999999996</v>
      </c>
      <c r="M6" s="218">
        <v>462.1</v>
      </c>
      <c r="N6" s="218">
        <v>747192.41</v>
      </c>
      <c r="O6" s="218">
        <v>1955245.0800000003</v>
      </c>
      <c r="P6" s="218">
        <v>31717.63</v>
      </c>
      <c r="Q6" s="218">
        <v>200554.64</v>
      </c>
      <c r="R6" s="218">
        <v>799415.07000000007</v>
      </c>
      <c r="S6" s="218">
        <v>2725361.07</v>
      </c>
      <c r="T6" s="218">
        <v>1373609.71</v>
      </c>
      <c r="U6" s="218">
        <v>34022.04</v>
      </c>
      <c r="V6" s="218">
        <v>277803.32999999996</v>
      </c>
      <c r="W6" s="257">
        <f>SUM(C6:V6)</f>
        <v>72385297.469999984</v>
      </c>
      <c r="X6" s="271"/>
      <c r="Y6" s="273"/>
      <c r="Z6" s="273"/>
      <c r="AA6" s="274"/>
      <c r="AB6" s="273"/>
    </row>
    <row r="7" spans="1:28" ht="21" customHeight="1">
      <c r="A7" s="219"/>
      <c r="B7" s="219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59"/>
    </row>
    <row r="8" spans="1:28">
      <c r="A8" s="215" t="s">
        <v>117</v>
      </c>
      <c r="B8" s="215"/>
      <c r="C8" s="221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57"/>
    </row>
    <row r="9" spans="1:28">
      <c r="A9" s="212" t="s">
        <v>118</v>
      </c>
      <c r="B9" s="212"/>
      <c r="C9" s="222">
        <v>-2637.1099999999997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57"/>
    </row>
    <row r="10" spans="1:28">
      <c r="A10" s="212"/>
      <c r="B10" s="212"/>
      <c r="C10" s="222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57"/>
    </row>
    <row r="11" spans="1:28" ht="38.25">
      <c r="A11" s="212"/>
      <c r="B11" s="212"/>
      <c r="C11" s="223" t="s">
        <v>105</v>
      </c>
      <c r="D11" s="223" t="s">
        <v>106</v>
      </c>
      <c r="E11" s="223" t="s">
        <v>141</v>
      </c>
      <c r="F11" s="223" t="s">
        <v>107</v>
      </c>
      <c r="G11" s="223" t="s">
        <v>108</v>
      </c>
      <c r="H11" s="223" t="s">
        <v>109</v>
      </c>
      <c r="I11" s="223" t="s">
        <v>90</v>
      </c>
      <c r="J11" s="223" t="s">
        <v>145</v>
      </c>
      <c r="K11" s="223" t="s">
        <v>110</v>
      </c>
      <c r="L11" s="223" t="s">
        <v>111</v>
      </c>
      <c r="M11" s="223" t="s">
        <v>112</v>
      </c>
      <c r="N11" s="223" t="s">
        <v>73</v>
      </c>
      <c r="O11" s="223" t="s">
        <v>55</v>
      </c>
      <c r="P11" s="223" t="s">
        <v>134</v>
      </c>
      <c r="Q11" s="223" t="s">
        <v>146</v>
      </c>
      <c r="R11" s="223" t="s">
        <v>82</v>
      </c>
      <c r="S11" s="223" t="s">
        <v>113</v>
      </c>
      <c r="T11" s="223" t="s">
        <v>142</v>
      </c>
      <c r="U11" s="223" t="s">
        <v>114</v>
      </c>
      <c r="V11" s="223" t="s">
        <v>89</v>
      </c>
      <c r="W11" s="260" t="s">
        <v>115</v>
      </c>
    </row>
    <row r="12" spans="1:28">
      <c r="A12" s="212"/>
      <c r="B12" s="212"/>
      <c r="C12" s="225">
        <v>1</v>
      </c>
      <c r="D12" s="225">
        <v>0</v>
      </c>
      <c r="E12" s="225">
        <v>0</v>
      </c>
      <c r="F12" s="225">
        <v>0</v>
      </c>
      <c r="G12" s="225">
        <v>0</v>
      </c>
      <c r="H12" s="225">
        <v>0</v>
      </c>
      <c r="I12" s="225">
        <v>0</v>
      </c>
      <c r="J12" s="225">
        <v>0</v>
      </c>
      <c r="K12" s="225">
        <v>0</v>
      </c>
      <c r="L12" s="225">
        <v>0</v>
      </c>
      <c r="M12" s="225">
        <v>0</v>
      </c>
      <c r="N12" s="225">
        <v>0</v>
      </c>
      <c r="O12" s="225">
        <v>0</v>
      </c>
      <c r="P12" s="225">
        <v>0</v>
      </c>
      <c r="Q12" s="225">
        <v>0</v>
      </c>
      <c r="R12" s="225">
        <v>0</v>
      </c>
      <c r="S12" s="225">
        <v>0</v>
      </c>
      <c r="T12" s="225">
        <v>0</v>
      </c>
      <c r="U12" s="225">
        <v>0</v>
      </c>
      <c r="V12" s="225">
        <v>0</v>
      </c>
      <c r="W12" s="257">
        <v>1</v>
      </c>
    </row>
    <row r="13" spans="1:28">
      <c r="A13" s="212"/>
      <c r="B13" s="212"/>
      <c r="C13" s="222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57"/>
    </row>
    <row r="14" spans="1:28">
      <c r="A14" s="212"/>
      <c r="B14" s="212"/>
      <c r="C14" s="222">
        <v>-2637.1099999999997</v>
      </c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222">
        <v>0</v>
      </c>
      <c r="Q14" s="222">
        <v>0</v>
      </c>
      <c r="R14" s="222">
        <v>0</v>
      </c>
      <c r="S14" s="222">
        <v>0</v>
      </c>
      <c r="T14" s="222">
        <v>0</v>
      </c>
      <c r="U14" s="222">
        <v>0</v>
      </c>
      <c r="V14" s="222">
        <v>0</v>
      </c>
      <c r="W14" s="257">
        <v>-2637.1099999999997</v>
      </c>
    </row>
    <row r="15" spans="1:28">
      <c r="A15" s="219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59"/>
    </row>
    <row r="16" spans="1:28">
      <c r="A16" s="226" t="s">
        <v>120</v>
      </c>
      <c r="B16" s="226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57"/>
    </row>
    <row r="17" spans="1:23">
      <c r="A17" s="212" t="s">
        <v>118</v>
      </c>
      <c r="B17" s="212"/>
      <c r="C17" s="213">
        <v>2228.06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57"/>
    </row>
    <row r="18" spans="1:23">
      <c r="A18" s="212"/>
      <c r="B18" s="212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57"/>
    </row>
    <row r="19" spans="1:23" ht="38.25">
      <c r="A19" s="212"/>
      <c r="B19" s="212"/>
      <c r="C19" s="223" t="s">
        <v>105</v>
      </c>
      <c r="D19" s="223" t="s">
        <v>106</v>
      </c>
      <c r="E19" s="223" t="s">
        <v>141</v>
      </c>
      <c r="F19" s="223" t="s">
        <v>107</v>
      </c>
      <c r="G19" s="223" t="s">
        <v>108</v>
      </c>
      <c r="H19" s="223" t="s">
        <v>109</v>
      </c>
      <c r="I19" s="223" t="s">
        <v>90</v>
      </c>
      <c r="J19" s="223" t="s">
        <v>145</v>
      </c>
      <c r="K19" s="223" t="s">
        <v>110</v>
      </c>
      <c r="L19" s="223" t="s">
        <v>111</v>
      </c>
      <c r="M19" s="223" t="s">
        <v>112</v>
      </c>
      <c r="N19" s="223" t="s">
        <v>73</v>
      </c>
      <c r="O19" s="223" t="s">
        <v>55</v>
      </c>
      <c r="P19" s="223" t="s">
        <v>134</v>
      </c>
      <c r="Q19" s="223" t="s">
        <v>146</v>
      </c>
      <c r="R19" s="223" t="s">
        <v>82</v>
      </c>
      <c r="S19" s="223" t="s">
        <v>113</v>
      </c>
      <c r="T19" s="223" t="s">
        <v>142</v>
      </c>
      <c r="U19" s="223" t="s">
        <v>114</v>
      </c>
      <c r="V19" s="223" t="s">
        <v>89</v>
      </c>
      <c r="W19" s="260" t="s">
        <v>115</v>
      </c>
    </row>
    <row r="20" spans="1:23">
      <c r="A20" s="212"/>
      <c r="B20" s="212"/>
      <c r="C20" s="225">
        <v>1</v>
      </c>
      <c r="D20" s="225">
        <v>0</v>
      </c>
      <c r="E20" s="225">
        <v>0</v>
      </c>
      <c r="F20" s="225">
        <v>0</v>
      </c>
      <c r="G20" s="225">
        <v>0</v>
      </c>
      <c r="H20" s="225">
        <v>0</v>
      </c>
      <c r="I20" s="225">
        <v>0</v>
      </c>
      <c r="J20" s="225">
        <v>0</v>
      </c>
      <c r="K20" s="225">
        <v>0</v>
      </c>
      <c r="L20" s="225">
        <v>0</v>
      </c>
      <c r="M20" s="225">
        <v>0</v>
      </c>
      <c r="N20" s="225">
        <v>0</v>
      </c>
      <c r="O20" s="225">
        <v>0</v>
      </c>
      <c r="P20" s="225">
        <v>0</v>
      </c>
      <c r="Q20" s="225">
        <v>0</v>
      </c>
      <c r="R20" s="225">
        <v>0</v>
      </c>
      <c r="S20" s="225">
        <v>0</v>
      </c>
      <c r="T20" s="225">
        <v>0</v>
      </c>
      <c r="U20" s="225">
        <v>0</v>
      </c>
      <c r="V20" s="225">
        <v>0</v>
      </c>
      <c r="W20" s="257">
        <v>1</v>
      </c>
    </row>
    <row r="21" spans="1:23">
      <c r="A21" s="212"/>
      <c r="B21" s="212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57"/>
    </row>
    <row r="22" spans="1:23">
      <c r="A22" s="212" t="s">
        <v>121</v>
      </c>
      <c r="B22" s="212"/>
      <c r="C22" s="213">
        <v>2228.06</v>
      </c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57">
        <v>2228.06</v>
      </c>
    </row>
    <row r="23" spans="1:23">
      <c r="A23" s="219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59"/>
    </row>
    <row r="24" spans="1:23" ht="38.25">
      <c r="A24" s="242" t="s">
        <v>132</v>
      </c>
      <c r="B24" s="212"/>
      <c r="C24" s="223" t="s">
        <v>105</v>
      </c>
      <c r="D24" s="223" t="s">
        <v>106</v>
      </c>
      <c r="E24" s="223" t="s">
        <v>141</v>
      </c>
      <c r="F24" s="223" t="s">
        <v>107</v>
      </c>
      <c r="G24" s="223" t="s">
        <v>108</v>
      </c>
      <c r="H24" s="223" t="s">
        <v>109</v>
      </c>
      <c r="I24" s="223" t="s">
        <v>90</v>
      </c>
      <c r="J24" s="223" t="s">
        <v>145</v>
      </c>
      <c r="K24" s="223" t="s">
        <v>110</v>
      </c>
      <c r="L24" s="223" t="s">
        <v>111</v>
      </c>
      <c r="M24" s="223" t="s">
        <v>112</v>
      </c>
      <c r="N24" s="223" t="s">
        <v>73</v>
      </c>
      <c r="O24" s="223" t="s">
        <v>55</v>
      </c>
      <c r="P24" s="223" t="s">
        <v>134</v>
      </c>
      <c r="Q24" s="223" t="s">
        <v>146</v>
      </c>
      <c r="R24" s="223" t="s">
        <v>82</v>
      </c>
      <c r="S24" s="223" t="s">
        <v>113</v>
      </c>
      <c r="T24" s="223" t="s">
        <v>142</v>
      </c>
      <c r="U24" s="223" t="s">
        <v>114</v>
      </c>
      <c r="V24" s="223" t="s">
        <v>89</v>
      </c>
      <c r="W24" s="260" t="s">
        <v>115</v>
      </c>
    </row>
    <row r="25" spans="1:23">
      <c r="A25" s="212"/>
      <c r="B25" s="212"/>
      <c r="C25" s="213"/>
      <c r="D25" s="213"/>
      <c r="E25" s="213">
        <v>0.55000000000000004</v>
      </c>
      <c r="F25" s="213">
        <v>278.05</v>
      </c>
      <c r="G25" s="213">
        <v>59.42</v>
      </c>
      <c r="H25" s="213">
        <v>0</v>
      </c>
      <c r="I25" s="213">
        <v>1.28</v>
      </c>
      <c r="J25" s="213">
        <v>92.71</v>
      </c>
      <c r="K25" s="213">
        <v>1.7</v>
      </c>
      <c r="L25" s="213">
        <v>0</v>
      </c>
      <c r="M25" s="213">
        <v>0</v>
      </c>
      <c r="N25" s="213">
        <v>10.96</v>
      </c>
      <c r="O25" s="213">
        <v>16.850000000000001</v>
      </c>
      <c r="P25" s="213">
        <v>0.16</v>
      </c>
      <c r="Q25" s="213">
        <v>1.62</v>
      </c>
      <c r="R25" s="213">
        <v>3.43</v>
      </c>
      <c r="S25" s="213">
        <v>24.04</v>
      </c>
      <c r="T25" s="213">
        <v>14.08</v>
      </c>
      <c r="U25" s="213">
        <v>0.28000000000000003</v>
      </c>
      <c r="V25" s="213">
        <v>2.29</v>
      </c>
      <c r="W25" s="257">
        <v>507.42</v>
      </c>
    </row>
    <row r="26" spans="1:23">
      <c r="A26" s="219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59"/>
    </row>
    <row r="27" spans="1:23" ht="38.25">
      <c r="A27" s="242" t="s">
        <v>136</v>
      </c>
      <c r="B27" s="212"/>
      <c r="C27" s="223" t="s">
        <v>105</v>
      </c>
      <c r="D27" s="223" t="s">
        <v>106</v>
      </c>
      <c r="E27" s="223" t="s">
        <v>141</v>
      </c>
      <c r="F27" s="223" t="s">
        <v>107</v>
      </c>
      <c r="G27" s="223" t="s">
        <v>108</v>
      </c>
      <c r="H27" s="223" t="s">
        <v>109</v>
      </c>
      <c r="I27" s="223" t="s">
        <v>90</v>
      </c>
      <c r="J27" s="223" t="s">
        <v>145</v>
      </c>
      <c r="K27" s="223" t="s">
        <v>110</v>
      </c>
      <c r="L27" s="223" t="s">
        <v>111</v>
      </c>
      <c r="M27" s="223" t="s">
        <v>112</v>
      </c>
      <c r="N27" s="223" t="s">
        <v>73</v>
      </c>
      <c r="O27" s="223" t="s">
        <v>55</v>
      </c>
      <c r="P27" s="223" t="s">
        <v>134</v>
      </c>
      <c r="Q27" s="223" t="s">
        <v>146</v>
      </c>
      <c r="R27" s="223" t="s">
        <v>82</v>
      </c>
      <c r="S27" s="223" t="s">
        <v>113</v>
      </c>
      <c r="T27" s="223" t="s">
        <v>142</v>
      </c>
      <c r="U27" s="223" t="s">
        <v>114</v>
      </c>
      <c r="V27" s="223" t="s">
        <v>89</v>
      </c>
      <c r="W27" s="260" t="s">
        <v>115</v>
      </c>
    </row>
    <row r="28" spans="1:23">
      <c r="A28" s="212" t="s">
        <v>138</v>
      </c>
      <c r="B28" s="212"/>
      <c r="C28" s="245">
        <v>119.61</v>
      </c>
      <c r="D28" s="213"/>
      <c r="E28" s="213"/>
      <c r="F28" s="213"/>
      <c r="G28" s="213"/>
      <c r="H28" s="213"/>
      <c r="I28" s="251">
        <v>-10.32</v>
      </c>
      <c r="J28" s="245"/>
      <c r="K28" s="245"/>
      <c r="L28" s="245"/>
      <c r="M28" s="245"/>
      <c r="N28" s="245"/>
      <c r="O28" s="245"/>
      <c r="P28" s="251">
        <v>-1.9300000000000002</v>
      </c>
      <c r="Q28" s="245"/>
      <c r="R28" s="245"/>
      <c r="S28" s="245"/>
      <c r="T28" s="251">
        <v>-107.36</v>
      </c>
      <c r="U28" s="213"/>
      <c r="V28" s="213"/>
      <c r="W28" s="257">
        <f t="shared" ref="W28:W37" si="0">SUM(C28:V28)</f>
        <v>0</v>
      </c>
    </row>
    <row r="29" spans="1:23" ht="25.5">
      <c r="A29" s="212" t="s">
        <v>148</v>
      </c>
      <c r="B29" s="212"/>
      <c r="C29" s="245"/>
      <c r="D29" s="213"/>
      <c r="E29" s="213"/>
      <c r="F29" s="213"/>
      <c r="G29" s="213"/>
      <c r="H29" s="213"/>
      <c r="I29" s="245"/>
      <c r="J29" s="245"/>
      <c r="K29" s="245"/>
      <c r="L29" s="261"/>
      <c r="M29" s="245"/>
      <c r="N29" s="245"/>
      <c r="O29" s="245"/>
      <c r="P29" s="245"/>
      <c r="Q29" s="245"/>
      <c r="R29" s="245"/>
      <c r="S29" s="245"/>
      <c r="T29" s="245"/>
      <c r="U29" s="213"/>
      <c r="V29" s="213"/>
      <c r="W29" s="257">
        <f t="shared" si="0"/>
        <v>0</v>
      </c>
    </row>
    <row r="30" spans="1:23" ht="38.25">
      <c r="A30" s="212" t="s">
        <v>149</v>
      </c>
      <c r="B30" s="212"/>
      <c r="C30" s="213"/>
      <c r="D30" s="213"/>
      <c r="E30" s="213"/>
      <c r="F30" s="213"/>
      <c r="G30" s="213"/>
      <c r="H30" s="213"/>
      <c r="I30" s="245"/>
      <c r="J30" s="245"/>
      <c r="K30" s="245"/>
      <c r="L30" s="262"/>
      <c r="M30" s="245"/>
      <c r="N30" s="245"/>
      <c r="O30" s="245"/>
      <c r="P30" s="245"/>
      <c r="Q30" s="245"/>
      <c r="R30" s="245"/>
      <c r="S30" s="245"/>
      <c r="T30" s="245"/>
      <c r="U30" s="213"/>
      <c r="V30" s="213"/>
      <c r="W30" s="257">
        <f t="shared" si="0"/>
        <v>0</v>
      </c>
    </row>
    <row r="31" spans="1:23" ht="25.5">
      <c r="A31" s="212" t="s">
        <v>150</v>
      </c>
      <c r="B31" s="212"/>
      <c r="C31" s="213"/>
      <c r="D31" s="213"/>
      <c r="E31" s="213"/>
      <c r="F31" s="213"/>
      <c r="G31" s="213"/>
      <c r="H31" s="213"/>
      <c r="I31" s="245"/>
      <c r="J31" s="245"/>
      <c r="K31" s="213"/>
      <c r="L31" s="263"/>
      <c r="M31" s="245"/>
      <c r="N31" s="245"/>
      <c r="O31" s="245"/>
      <c r="P31" s="245"/>
      <c r="Q31" s="245"/>
      <c r="R31" s="245"/>
      <c r="S31" s="245"/>
      <c r="T31" s="245"/>
      <c r="U31" s="213"/>
      <c r="V31" s="213"/>
      <c r="W31" s="257">
        <f t="shared" si="0"/>
        <v>0</v>
      </c>
    </row>
    <row r="32" spans="1:23">
      <c r="A32" s="212"/>
      <c r="B32" s="212"/>
      <c r="C32" s="213"/>
      <c r="D32" s="213"/>
      <c r="E32" s="213"/>
      <c r="F32" s="213"/>
      <c r="G32" s="213"/>
      <c r="H32" s="213"/>
      <c r="I32" s="245"/>
      <c r="J32" s="245"/>
      <c r="K32" s="213"/>
      <c r="L32" s="245"/>
      <c r="M32" s="245"/>
      <c r="N32" s="245"/>
      <c r="O32" s="245"/>
      <c r="P32" s="245"/>
      <c r="Q32" s="245"/>
      <c r="R32" s="245"/>
      <c r="S32" s="245"/>
      <c r="T32" s="245"/>
      <c r="U32" s="213"/>
      <c r="V32" s="213"/>
      <c r="W32" s="257">
        <f t="shared" si="0"/>
        <v>0</v>
      </c>
    </row>
    <row r="33" spans="1:27" ht="25.5">
      <c r="A33" s="288" t="s">
        <v>167</v>
      </c>
      <c r="B33" s="212"/>
      <c r="C33" s="213"/>
      <c r="D33" s="213"/>
      <c r="E33" s="213"/>
      <c r="F33" s="213"/>
      <c r="G33" s="213"/>
      <c r="H33" s="213"/>
      <c r="I33" s="213"/>
      <c r="J33" s="289"/>
      <c r="K33" s="213"/>
      <c r="L33" s="245"/>
      <c r="M33" s="245"/>
      <c r="N33" s="245"/>
      <c r="O33" s="245"/>
      <c r="P33" s="245"/>
      <c r="Q33" s="245"/>
      <c r="R33" s="245"/>
      <c r="S33" s="245"/>
      <c r="T33" s="245"/>
      <c r="U33" s="213"/>
      <c r="V33" s="213"/>
      <c r="W33" s="257">
        <f t="shared" si="0"/>
        <v>0</v>
      </c>
    </row>
    <row r="34" spans="1:27" ht="15">
      <c r="A34" s="212"/>
      <c r="B34" s="212"/>
      <c r="C34" s="213"/>
      <c r="D34" s="213"/>
      <c r="E34" s="213"/>
      <c r="F34" s="213"/>
      <c r="G34" s="213"/>
      <c r="H34" s="213"/>
      <c r="I34" s="213"/>
      <c r="J34" s="213"/>
      <c r="K34" s="213"/>
      <c r="L34" s="245"/>
      <c r="M34" s="245"/>
      <c r="N34" s="245"/>
      <c r="O34" s="245"/>
      <c r="P34" s="245"/>
      <c r="Q34" s="245"/>
      <c r="R34" s="245"/>
      <c r="S34" s="245"/>
      <c r="T34" s="245"/>
      <c r="U34" s="213"/>
      <c r="V34" s="213"/>
      <c r="W34" s="257">
        <f t="shared" si="0"/>
        <v>0</v>
      </c>
      <c r="X34" s="276"/>
    </row>
    <row r="35" spans="1:27">
      <c r="A35" s="212"/>
      <c r="B35" s="212"/>
      <c r="C35" s="213"/>
      <c r="D35" s="213"/>
      <c r="E35" s="213"/>
      <c r="F35" s="213"/>
      <c r="G35" s="213"/>
      <c r="H35" s="213"/>
      <c r="I35" s="213"/>
      <c r="J35" s="213"/>
      <c r="K35" s="213"/>
      <c r="L35" s="245"/>
      <c r="M35" s="245"/>
      <c r="N35" s="245"/>
      <c r="O35" s="245"/>
      <c r="P35" s="245"/>
      <c r="Q35" s="245"/>
      <c r="R35" s="245"/>
      <c r="S35" s="245"/>
      <c r="T35" s="245"/>
      <c r="U35" s="213"/>
      <c r="V35" s="213"/>
      <c r="W35" s="257">
        <f t="shared" si="0"/>
        <v>0</v>
      </c>
    </row>
    <row r="36" spans="1:27">
      <c r="A36" s="212" t="s">
        <v>168</v>
      </c>
      <c r="B36" s="212"/>
      <c r="C36" s="213">
        <v>20856.72</v>
      </c>
      <c r="D36" s="213"/>
      <c r="E36" s="213"/>
      <c r="F36" s="213"/>
      <c r="G36" s="213"/>
      <c r="H36" s="213"/>
      <c r="I36" s="213"/>
      <c r="J36" s="213"/>
      <c r="K36" s="213"/>
      <c r="L36" s="245"/>
      <c r="M36" s="245"/>
      <c r="N36" s="245"/>
      <c r="O36" s="245"/>
      <c r="P36" s="245"/>
      <c r="Q36" s="245"/>
      <c r="R36" s="245"/>
      <c r="S36" s="245"/>
      <c r="T36" s="245"/>
      <c r="U36" s="213"/>
      <c r="V36" s="213"/>
      <c r="W36" s="257">
        <f t="shared" si="0"/>
        <v>20856.72</v>
      </c>
    </row>
    <row r="37" spans="1:27">
      <c r="A37" s="219"/>
      <c r="B37" s="219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20"/>
      <c r="O37" s="220"/>
      <c r="P37" s="220"/>
      <c r="Q37" s="220"/>
      <c r="R37" s="220"/>
      <c r="S37" s="220"/>
      <c r="T37" s="246"/>
      <c r="U37" s="220"/>
      <c r="V37" s="220"/>
      <c r="W37" s="257">
        <f t="shared" si="0"/>
        <v>0</v>
      </c>
    </row>
    <row r="38" spans="1:27" s="272" customFormat="1" ht="38.25">
      <c r="A38" s="226" t="s">
        <v>122</v>
      </c>
      <c r="B38" s="226"/>
      <c r="C38" s="223" t="s">
        <v>105</v>
      </c>
      <c r="D38" s="223" t="s">
        <v>106</v>
      </c>
      <c r="E38" s="223" t="s">
        <v>141</v>
      </c>
      <c r="F38" s="223" t="s">
        <v>107</v>
      </c>
      <c r="G38" s="223" t="s">
        <v>108</v>
      </c>
      <c r="H38" s="223" t="s">
        <v>109</v>
      </c>
      <c r="I38" s="223" t="s">
        <v>90</v>
      </c>
      <c r="J38" s="223" t="s">
        <v>145</v>
      </c>
      <c r="K38" s="223" t="s">
        <v>110</v>
      </c>
      <c r="L38" s="223" t="s">
        <v>111</v>
      </c>
      <c r="M38" s="223" t="s">
        <v>112</v>
      </c>
      <c r="N38" s="223" t="s">
        <v>73</v>
      </c>
      <c r="O38" s="223" t="s">
        <v>55</v>
      </c>
      <c r="P38" s="223" t="s">
        <v>134</v>
      </c>
      <c r="Q38" s="223" t="s">
        <v>146</v>
      </c>
      <c r="R38" s="223" t="s">
        <v>82</v>
      </c>
      <c r="S38" s="223" t="s">
        <v>113</v>
      </c>
      <c r="T38" s="223" t="s">
        <v>142</v>
      </c>
      <c r="U38" s="223" t="s">
        <v>114</v>
      </c>
      <c r="V38" s="223" t="s">
        <v>89</v>
      </c>
      <c r="W38" s="260" t="s">
        <v>115</v>
      </c>
    </row>
    <row r="39" spans="1:27" s="277" customFormat="1" ht="34.5" customHeight="1">
      <c r="A39" s="212"/>
      <c r="B39" s="212"/>
      <c r="C39" s="213">
        <v>7603180.0399999991</v>
      </c>
      <c r="D39" s="213">
        <v>620.84</v>
      </c>
      <c r="E39" s="213">
        <v>64236.660000000018</v>
      </c>
      <c r="F39" s="213">
        <v>31436526.380000006</v>
      </c>
      <c r="G39" s="213">
        <v>7278693.9699999997</v>
      </c>
      <c r="H39" s="213">
        <v>778.04</v>
      </c>
      <c r="I39" s="213">
        <v>145956.24999999997</v>
      </c>
      <c r="J39" s="213">
        <v>11126198.630000001</v>
      </c>
      <c r="K39" s="213">
        <v>284769.15000000008</v>
      </c>
      <c r="L39" s="213">
        <v>6319945.0999999996</v>
      </c>
      <c r="M39" s="213">
        <v>462.1</v>
      </c>
      <c r="N39" s="213">
        <v>747203.37</v>
      </c>
      <c r="O39" s="213">
        <v>1955261.9300000004</v>
      </c>
      <c r="P39" s="213">
        <v>31715.86</v>
      </c>
      <c r="Q39" s="213">
        <v>200556.26</v>
      </c>
      <c r="R39" s="213">
        <v>799418.50000000012</v>
      </c>
      <c r="S39" s="213">
        <v>2725385.11</v>
      </c>
      <c r="T39" s="213">
        <v>1373516.43</v>
      </c>
      <c r="U39" s="213">
        <v>34022.32</v>
      </c>
      <c r="V39" s="213">
        <v>277805.61999999994</v>
      </c>
      <c r="W39" s="257">
        <f>SUM(C39:V39)</f>
        <v>72406252.560000002</v>
      </c>
      <c r="X39" s="276"/>
    </row>
    <row r="40" spans="1:27" ht="15" customHeight="1">
      <c r="A40" s="212"/>
      <c r="B40" s="212"/>
      <c r="C40" s="213"/>
      <c r="D40" s="213"/>
      <c r="E40" s="213"/>
      <c r="F40" s="213"/>
      <c r="G40" s="213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13"/>
      <c r="U40" s="227"/>
      <c r="V40" s="227"/>
      <c r="W40" s="257"/>
    </row>
    <row r="41" spans="1:27">
      <c r="A41" s="219"/>
      <c r="B41" s="219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59"/>
    </row>
    <row r="42" spans="1:27">
      <c r="A42" s="226" t="s">
        <v>123</v>
      </c>
      <c r="B42" s="226"/>
      <c r="C42" s="221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57"/>
    </row>
    <row r="43" spans="1:27" ht="25.5" customHeight="1">
      <c r="A43" s="226"/>
      <c r="B43" s="226"/>
      <c r="C43" s="216" t="s">
        <v>105</v>
      </c>
      <c r="D43" s="216" t="s">
        <v>106</v>
      </c>
      <c r="E43" s="216" t="s">
        <v>141</v>
      </c>
      <c r="F43" s="216" t="s">
        <v>107</v>
      </c>
      <c r="G43" s="216" t="s">
        <v>108</v>
      </c>
      <c r="H43" s="216" t="s">
        <v>109</v>
      </c>
      <c r="I43" s="216" t="s">
        <v>90</v>
      </c>
      <c r="J43" s="216" t="s">
        <v>145</v>
      </c>
      <c r="K43" s="216" t="s">
        <v>110</v>
      </c>
      <c r="L43" s="216" t="s">
        <v>57</v>
      </c>
      <c r="M43" s="216" t="s">
        <v>112</v>
      </c>
      <c r="N43" s="216" t="s">
        <v>73</v>
      </c>
      <c r="O43" s="216" t="s">
        <v>55</v>
      </c>
      <c r="P43" s="216" t="s">
        <v>134</v>
      </c>
      <c r="Q43" s="216" t="s">
        <v>146</v>
      </c>
      <c r="R43" s="216" t="s">
        <v>82</v>
      </c>
      <c r="S43" s="216" t="s">
        <v>119</v>
      </c>
      <c r="T43" s="216" t="s">
        <v>142</v>
      </c>
      <c r="U43" s="216" t="s">
        <v>114</v>
      </c>
      <c r="V43" s="216" t="s">
        <v>89</v>
      </c>
      <c r="W43" s="258" t="s">
        <v>115</v>
      </c>
    </row>
    <row r="44" spans="1:27" ht="35.25" customHeight="1" thickBot="1">
      <c r="A44" s="228"/>
      <c r="B44" s="228"/>
      <c r="C44" s="229">
        <v>7603180.0399999991</v>
      </c>
      <c r="D44" s="229">
        <v>620.84</v>
      </c>
      <c r="E44" s="229">
        <v>64236.660000000018</v>
      </c>
      <c r="F44" s="229">
        <v>31436526.380000006</v>
      </c>
      <c r="G44" s="229">
        <v>7278693.9699999997</v>
      </c>
      <c r="H44" s="229">
        <v>778.04</v>
      </c>
      <c r="I44" s="229">
        <v>145956.24999999997</v>
      </c>
      <c r="J44" s="229">
        <v>11126198.630000001</v>
      </c>
      <c r="K44" s="229">
        <v>284769.15000000008</v>
      </c>
      <c r="L44" s="229">
        <v>6319945.0999999996</v>
      </c>
      <c r="M44" s="229">
        <v>462.1</v>
      </c>
      <c r="N44" s="229">
        <v>747203.37</v>
      </c>
      <c r="O44" s="229">
        <v>1955261.9300000004</v>
      </c>
      <c r="P44" s="229">
        <v>31715.86</v>
      </c>
      <c r="Q44" s="229">
        <v>200556.26</v>
      </c>
      <c r="R44" s="229">
        <v>799418.50000000012</v>
      </c>
      <c r="S44" s="229">
        <v>2725385.11</v>
      </c>
      <c r="T44" s="229">
        <v>1373516.43</v>
      </c>
      <c r="U44" s="229">
        <v>34022.32</v>
      </c>
      <c r="V44" s="229">
        <v>277805.61999999994</v>
      </c>
      <c r="W44" s="257">
        <f>SUM(C44:V44)</f>
        <v>72406252.560000002</v>
      </c>
      <c r="X44" s="271">
        <f>+W44+'AAC fund Refund'!E32</f>
        <v>72428858.340000004</v>
      </c>
      <c r="Y44" s="252"/>
      <c r="Z44" s="253"/>
      <c r="AA44" s="278"/>
    </row>
    <row r="45" spans="1:27" ht="27" customHeight="1" thickTop="1">
      <c r="A45" s="212"/>
      <c r="B45" s="212"/>
      <c r="C45" s="212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57" t="s">
        <v>124</v>
      </c>
      <c r="Y45" s="252"/>
      <c r="Z45" s="253"/>
      <c r="AA45" s="278"/>
    </row>
    <row r="46" spans="1:27" ht="36" customHeight="1">
      <c r="A46" s="219"/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59"/>
      <c r="Y46" s="252"/>
      <c r="Z46" s="253"/>
      <c r="AA46" s="278"/>
    </row>
    <row r="47" spans="1:27" ht="29.25" customHeight="1">
      <c r="A47" s="230" t="s">
        <v>125</v>
      </c>
      <c r="B47" s="230"/>
      <c r="C47" s="231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57"/>
      <c r="Y47" s="252"/>
      <c r="Z47" s="253"/>
      <c r="AA47" s="278"/>
    </row>
    <row r="48" spans="1:27" ht="15">
      <c r="A48" s="230" t="s">
        <v>126</v>
      </c>
      <c r="B48" s="241">
        <v>100000</v>
      </c>
      <c r="C48" s="213">
        <v>7603180.0399999991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57">
        <f>SUM(C48:V48)</f>
        <v>7603180.0399999991</v>
      </c>
      <c r="Y48" s="252"/>
      <c r="Z48" s="253"/>
      <c r="AA48" s="253"/>
    </row>
    <row r="49" spans="1:28" ht="25.5">
      <c r="A49" s="212" t="s">
        <v>127</v>
      </c>
      <c r="B49" s="241" t="s">
        <v>133</v>
      </c>
      <c r="C49" s="213"/>
      <c r="D49" s="213">
        <v>620.84</v>
      </c>
      <c r="E49" s="213">
        <v>64236.660000000018</v>
      </c>
      <c r="F49" s="213"/>
      <c r="G49" s="213"/>
      <c r="H49" s="213">
        <v>778.04</v>
      </c>
      <c r="I49" s="213">
        <v>145956.24999999997</v>
      </c>
      <c r="J49" s="213">
        <v>11126198.630000001</v>
      </c>
      <c r="K49" s="213">
        <v>284769.15000000008</v>
      </c>
      <c r="L49" s="213">
        <v>6319945.0999999996</v>
      </c>
      <c r="M49" s="213">
        <v>462.1</v>
      </c>
      <c r="N49" s="213">
        <v>747203.37</v>
      </c>
      <c r="O49" s="213">
        <v>1955261.9300000004</v>
      </c>
      <c r="P49" s="213">
        <v>31715.86</v>
      </c>
      <c r="Q49" s="213">
        <v>200556.26</v>
      </c>
      <c r="R49" s="213">
        <v>799418.50000000012</v>
      </c>
      <c r="S49" s="213">
        <v>2725385.11</v>
      </c>
      <c r="T49" s="213">
        <v>1373516.43</v>
      </c>
      <c r="U49" s="213">
        <v>34022.32</v>
      </c>
      <c r="V49" s="213">
        <v>277805.61999999994</v>
      </c>
      <c r="W49" s="257">
        <f>SUM(C49:V49)</f>
        <v>26087852.170000006</v>
      </c>
      <c r="Y49" s="252"/>
      <c r="Z49" s="253"/>
      <c r="AA49" s="253"/>
    </row>
    <row r="50" spans="1:28" ht="15">
      <c r="A50" s="212" t="s">
        <v>128</v>
      </c>
      <c r="B50" s="241"/>
      <c r="C50" s="213"/>
      <c r="D50" s="213"/>
      <c r="E50" s="213"/>
      <c r="F50" s="213">
        <v>31436526.380000006</v>
      </c>
      <c r="G50" s="213">
        <v>7278693.9699999997</v>
      </c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57">
        <f>SUM(C50:V50)</f>
        <v>38715220.350000009</v>
      </c>
      <c r="Y50" s="252"/>
      <c r="Z50" s="253"/>
      <c r="AA50" s="278"/>
    </row>
    <row r="51" spans="1:28" ht="15">
      <c r="A51" s="212" t="s">
        <v>129</v>
      </c>
      <c r="B51" s="241">
        <v>100809</v>
      </c>
      <c r="C51" s="220">
        <v>-7603180.0399999991</v>
      </c>
      <c r="D51" s="213">
        <v>-620.84</v>
      </c>
      <c r="E51" s="213">
        <v>-64236.660000000018</v>
      </c>
      <c r="F51" s="213">
        <v>-31436526.380000006</v>
      </c>
      <c r="G51" s="213">
        <v>-7278693.9699999997</v>
      </c>
      <c r="H51" s="213">
        <v>-778.04</v>
      </c>
      <c r="I51" s="213">
        <v>-145956.24999999997</v>
      </c>
      <c r="J51" s="213">
        <v>-11126198.630000001</v>
      </c>
      <c r="K51" s="213">
        <v>-284769.15000000008</v>
      </c>
      <c r="L51" s="213">
        <v>-6319945.0999999996</v>
      </c>
      <c r="M51" s="213">
        <v>-462.1</v>
      </c>
      <c r="N51" s="213">
        <v>-747203.37</v>
      </c>
      <c r="O51" s="213">
        <v>-1955261.9300000004</v>
      </c>
      <c r="P51" s="213">
        <v>-31715.86</v>
      </c>
      <c r="Q51" s="213">
        <v>-200556.26</v>
      </c>
      <c r="R51" s="213">
        <v>-799418.50000000012</v>
      </c>
      <c r="S51" s="213">
        <v>-2725385.11</v>
      </c>
      <c r="T51" s="213">
        <v>-1373516.43</v>
      </c>
      <c r="U51" s="213">
        <v>-34022.32</v>
      </c>
      <c r="V51" s="213">
        <v>-277805.61999999994</v>
      </c>
      <c r="W51" s="257">
        <f>SUM(C51:V51)</f>
        <v>-72406252.560000002</v>
      </c>
      <c r="Y51" s="254"/>
      <c r="Z51" s="254"/>
      <c r="AA51" s="278"/>
    </row>
    <row r="52" spans="1:28" ht="15.75" thickBot="1">
      <c r="A52" s="212"/>
      <c r="B52" s="212"/>
      <c r="C52" s="232">
        <v>0</v>
      </c>
      <c r="D52" s="232">
        <v>0</v>
      </c>
      <c r="E52" s="232">
        <v>0</v>
      </c>
      <c r="F52" s="232">
        <v>0</v>
      </c>
      <c r="G52" s="232">
        <v>0</v>
      </c>
      <c r="H52" s="232">
        <v>0</v>
      </c>
      <c r="I52" s="232"/>
      <c r="J52" s="232">
        <v>0</v>
      </c>
      <c r="K52" s="232">
        <v>0</v>
      </c>
      <c r="L52" s="232"/>
      <c r="M52" s="232">
        <v>0</v>
      </c>
      <c r="N52" s="232">
        <v>0</v>
      </c>
      <c r="O52" s="232">
        <v>0</v>
      </c>
      <c r="P52" s="232">
        <v>0</v>
      </c>
      <c r="Q52" s="232">
        <v>0</v>
      </c>
      <c r="R52" s="232">
        <v>0</v>
      </c>
      <c r="S52" s="232"/>
      <c r="T52" s="232"/>
      <c r="U52" s="232"/>
      <c r="V52" s="232"/>
      <c r="W52" s="264">
        <v>0</v>
      </c>
      <c r="Y52" s="254"/>
      <c r="Z52" s="254"/>
      <c r="AA52" s="278"/>
    </row>
    <row r="53" spans="1:28" ht="15.75" thickTop="1">
      <c r="A53" s="249"/>
      <c r="B53" s="249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57"/>
      <c r="Y53" s="252"/>
      <c r="Z53" s="253"/>
      <c r="AA53" s="253"/>
    </row>
    <row r="54" spans="1:28" ht="15">
      <c r="A54" s="212"/>
      <c r="B54" s="212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57"/>
      <c r="Y54" s="279"/>
      <c r="Z54" s="280"/>
      <c r="AA54" s="281"/>
    </row>
    <row r="55" spans="1:28" ht="15">
      <c r="A55" s="212"/>
      <c r="B55" s="212"/>
      <c r="C55" s="1" t="s">
        <v>159</v>
      </c>
      <c r="D55" s="213"/>
      <c r="E55" s="245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57"/>
      <c r="Y55" s="279"/>
      <c r="Z55" s="280"/>
      <c r="AA55" s="281"/>
    </row>
    <row r="56" spans="1:28" ht="15.75">
      <c r="A56" s="212"/>
      <c r="B56" s="212"/>
      <c r="C56" s="1" t="s">
        <v>169</v>
      </c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57"/>
      <c r="Y56" s="279"/>
      <c r="Z56" s="280"/>
      <c r="AA56" s="281"/>
      <c r="AB56" s="282"/>
    </row>
    <row r="57" spans="1:28" ht="23.25">
      <c r="B57" s="255"/>
      <c r="V57" s="256"/>
      <c r="W57" s="273"/>
      <c r="Y57" s="279"/>
      <c r="Z57" s="280"/>
      <c r="AA57" s="281"/>
      <c r="AB57" s="282"/>
    </row>
    <row r="58" spans="1:28" ht="15.75">
      <c r="V58" s="256"/>
      <c r="W58" s="273"/>
      <c r="Y58" s="279"/>
      <c r="Z58" s="280"/>
      <c r="AA58" s="281"/>
      <c r="AB58" s="282"/>
    </row>
    <row r="59" spans="1:28" ht="15.75">
      <c r="V59" s="256"/>
      <c r="W59" s="273"/>
      <c r="Y59" s="279"/>
      <c r="Z59" s="280"/>
      <c r="AA59" s="281"/>
      <c r="AB59" s="282"/>
    </row>
    <row r="60" spans="1:28" ht="15.75">
      <c r="V60" s="256"/>
      <c r="W60" s="273"/>
      <c r="Y60" s="279"/>
      <c r="Z60" s="280"/>
      <c r="AA60" s="281"/>
      <c r="AB60" s="282"/>
    </row>
    <row r="61" spans="1:28" ht="15.75">
      <c r="V61" s="256"/>
      <c r="W61" s="273"/>
      <c r="Y61" s="279"/>
      <c r="Z61" s="280"/>
      <c r="AA61" s="281"/>
      <c r="AB61" s="282"/>
    </row>
    <row r="62" spans="1:28" ht="15.75">
      <c r="V62" s="256"/>
      <c r="W62" s="273"/>
      <c r="Y62" s="279"/>
      <c r="Z62" s="280"/>
      <c r="AA62" s="281"/>
      <c r="AB62" s="282"/>
    </row>
    <row r="63" spans="1:28" ht="15.75">
      <c r="V63" s="256"/>
      <c r="W63" s="273"/>
      <c r="Y63" s="279"/>
      <c r="Z63" s="280"/>
      <c r="AA63" s="281"/>
      <c r="AB63" s="282"/>
    </row>
    <row r="64" spans="1:28" ht="15.75">
      <c r="V64" s="256"/>
      <c r="W64" s="273"/>
      <c r="Y64" s="279"/>
      <c r="Z64" s="283"/>
      <c r="AA64" s="281"/>
      <c r="AB64" s="282"/>
    </row>
    <row r="65" spans="22:28" ht="15.75">
      <c r="V65" s="256"/>
      <c r="W65" s="273"/>
      <c r="Y65" s="279"/>
      <c r="Z65" s="283"/>
      <c r="AA65" s="281"/>
      <c r="AB65" s="282"/>
    </row>
    <row r="66" spans="22:28" ht="15.75">
      <c r="V66" s="256"/>
      <c r="W66" s="273"/>
      <c r="Y66" s="279"/>
      <c r="Z66" s="280"/>
      <c r="AA66" s="281"/>
      <c r="AB66" s="282"/>
    </row>
    <row r="67" spans="22:28" ht="15.75">
      <c r="V67" s="256"/>
      <c r="W67" s="273"/>
      <c r="Y67" s="279"/>
      <c r="Z67" s="283"/>
      <c r="AA67" s="281"/>
      <c r="AB67" s="282"/>
    </row>
    <row r="68" spans="22:28" ht="15.75">
      <c r="V68" s="256"/>
      <c r="W68" s="273"/>
      <c r="Y68" s="279"/>
      <c r="Z68" s="280"/>
      <c r="AA68" s="281"/>
      <c r="AB68" s="282"/>
    </row>
    <row r="69" spans="22:28" ht="15.75">
      <c r="V69" s="256"/>
      <c r="W69" s="273"/>
      <c r="Y69" s="279"/>
      <c r="Z69" s="280"/>
      <c r="AA69" s="281"/>
      <c r="AB69" s="282"/>
    </row>
    <row r="70" spans="22:28" ht="15.75">
      <c r="V70" s="256"/>
      <c r="W70" s="273"/>
      <c r="Y70" s="279"/>
      <c r="Z70" s="280"/>
      <c r="AA70" s="281"/>
      <c r="AB70" s="282"/>
    </row>
    <row r="71" spans="22:28" ht="15.75">
      <c r="V71" s="256"/>
      <c r="W71" s="273"/>
      <c r="Y71" s="279"/>
      <c r="Z71" s="280"/>
      <c r="AA71" s="281"/>
      <c r="AB71" s="282"/>
    </row>
    <row r="72" spans="22:28" ht="15.75">
      <c r="V72" s="256"/>
      <c r="W72" s="273"/>
      <c r="Y72" s="279"/>
      <c r="Z72" s="280"/>
      <c r="AA72" s="281"/>
      <c r="AB72" s="282"/>
    </row>
    <row r="73" spans="22:28" ht="15.75">
      <c r="V73" s="256"/>
      <c r="W73" s="273"/>
      <c r="Y73" s="279"/>
      <c r="Z73" s="283"/>
      <c r="AA73" s="281"/>
      <c r="AB73" s="282"/>
    </row>
    <row r="74" spans="22:28" ht="15.75">
      <c r="V74" s="256"/>
      <c r="W74" s="273"/>
      <c r="Y74" s="279"/>
      <c r="Z74" s="283"/>
      <c r="AA74" s="281"/>
      <c r="AB74" s="282"/>
    </row>
    <row r="75" spans="22:28" ht="15.75">
      <c r="V75" s="256"/>
      <c r="W75" s="273"/>
      <c r="Y75" s="279"/>
      <c r="Z75" s="280"/>
      <c r="AA75" s="281"/>
      <c r="AB75" s="282"/>
    </row>
    <row r="76" spans="22:28" ht="15">
      <c r="V76" s="256"/>
      <c r="W76" s="273"/>
      <c r="Y76" s="279"/>
      <c r="Z76" s="280"/>
      <c r="AA76" s="281"/>
    </row>
    <row r="77" spans="22:28" ht="15">
      <c r="V77" s="256"/>
      <c r="W77" s="273"/>
      <c r="Y77" s="279"/>
      <c r="Z77" s="280"/>
      <c r="AA77" s="281"/>
    </row>
    <row r="78" spans="22:28" ht="15">
      <c r="V78" s="256"/>
      <c r="W78" s="273"/>
      <c r="Y78" s="279"/>
      <c r="Z78" s="280"/>
      <c r="AA78" s="281"/>
    </row>
    <row r="79" spans="22:28" ht="15">
      <c r="V79" s="227"/>
      <c r="Y79" s="279"/>
      <c r="Z79" s="280"/>
      <c r="AA79" s="281"/>
    </row>
    <row r="80" spans="22:28" ht="15">
      <c r="V80" s="227"/>
      <c r="Y80" s="279"/>
      <c r="Z80" s="280"/>
      <c r="AA80" s="281"/>
    </row>
    <row r="81" spans="25:27" ht="15">
      <c r="Y81" s="279"/>
      <c r="Z81" s="280"/>
      <c r="AA81" s="281"/>
    </row>
    <row r="82" spans="25:27" ht="15">
      <c r="Y82" s="279"/>
      <c r="Z82" s="280"/>
      <c r="AA82" s="281"/>
    </row>
    <row r="83" spans="25:27" ht="15">
      <c r="Y83" s="279"/>
      <c r="Z83" s="280"/>
      <c r="AA83" s="281"/>
    </row>
    <row r="84" spans="25:27" ht="15">
      <c r="Y84" s="279"/>
      <c r="Z84" s="280"/>
      <c r="AA84" s="281"/>
    </row>
    <row r="85" spans="25:27" ht="15">
      <c r="Y85" s="279"/>
      <c r="Z85" s="283"/>
      <c r="AA85" s="281"/>
    </row>
    <row r="86" spans="25:27" ht="15">
      <c r="Y86" s="279"/>
      <c r="Z86" s="280"/>
      <c r="AA86" s="281"/>
    </row>
    <row r="87" spans="25:27" ht="15">
      <c r="Y87" s="279"/>
      <c r="Z87" s="280"/>
      <c r="AA87" s="281"/>
    </row>
    <row r="88" spans="25:27" ht="15">
      <c r="Y88" s="279"/>
      <c r="Z88" s="280"/>
      <c r="AA88" s="281"/>
    </row>
    <row r="89" spans="25:27" ht="15">
      <c r="Y89" s="279"/>
      <c r="Z89" s="283"/>
      <c r="AA89" s="281"/>
    </row>
    <row r="90" spans="25:27" ht="15">
      <c r="Y90" s="279"/>
      <c r="Z90" s="283"/>
      <c r="AA90" s="281"/>
    </row>
    <row r="91" spans="25:27" ht="15">
      <c r="Y91" s="279"/>
      <c r="Z91" s="283"/>
      <c r="AA91" s="281"/>
    </row>
    <row r="92" spans="25:27" ht="15">
      <c r="Y92" s="279"/>
      <c r="Z92" s="283"/>
      <c r="AA92" s="281"/>
    </row>
    <row r="93" spans="25:27" ht="15">
      <c r="Y93" s="279"/>
      <c r="Z93" s="280"/>
      <c r="AA93" s="281"/>
    </row>
    <row r="94" spans="25:27" ht="15">
      <c r="Y94" s="279"/>
      <c r="Z94" s="280"/>
      <c r="AA94" s="281"/>
    </row>
    <row r="95" spans="25:27" ht="15">
      <c r="Y95" s="279"/>
      <c r="Z95" s="280"/>
      <c r="AA95" s="281"/>
    </row>
    <row r="96" spans="25:27" ht="15">
      <c r="Y96" s="279"/>
      <c r="Z96" s="280"/>
      <c r="AA96" s="281"/>
    </row>
    <row r="97" spans="25:28" ht="15">
      <c r="Y97" s="279"/>
      <c r="Z97" s="280"/>
      <c r="AA97" s="281"/>
    </row>
    <row r="98" spans="25:28" ht="15">
      <c r="Y98" s="279"/>
      <c r="Z98" s="280"/>
      <c r="AA98" s="281"/>
      <c r="AB98" s="272"/>
    </row>
    <row r="99" spans="25:28" ht="15">
      <c r="Y99" s="279"/>
      <c r="Z99" s="280"/>
      <c r="AA99" s="281"/>
    </row>
    <row r="100" spans="25:28" ht="15">
      <c r="Y100" s="279"/>
      <c r="Z100" s="280"/>
      <c r="AA100" s="281"/>
    </row>
    <row r="101" spans="25:28" ht="15">
      <c r="Y101" s="279"/>
      <c r="Z101" s="280"/>
      <c r="AA101" s="281"/>
    </row>
    <row r="102" spans="25:28" ht="15">
      <c r="Y102" s="279"/>
      <c r="Z102" s="280"/>
      <c r="AA102" s="281"/>
    </row>
    <row r="103" spans="25:28" ht="15">
      <c r="Y103" s="279"/>
      <c r="Z103" s="283"/>
      <c r="AA103" s="281"/>
    </row>
    <row r="104" spans="25:28" ht="15">
      <c r="Y104" s="279"/>
      <c r="Z104" s="283"/>
      <c r="AA104" s="284"/>
    </row>
    <row r="105" spans="25:28" ht="15">
      <c r="Y105" s="279"/>
      <c r="Z105" s="283"/>
      <c r="AA105" s="284"/>
    </row>
    <row r="106" spans="25:28" ht="15">
      <c r="Y106" s="279"/>
      <c r="Z106" s="283"/>
      <c r="AA106" s="284"/>
    </row>
    <row r="107" spans="25:28" ht="15">
      <c r="Y107" s="279"/>
      <c r="Z107" s="283"/>
      <c r="AA107" s="284"/>
    </row>
    <row r="108" spans="25:28" ht="15">
      <c r="Y108" s="279"/>
      <c r="Z108" s="280"/>
      <c r="AA108" s="284"/>
    </row>
    <row r="109" spans="25:28" ht="15">
      <c r="Y109" s="279"/>
      <c r="Z109" s="280"/>
      <c r="AA109" s="281"/>
    </row>
    <row r="110" spans="25:28" ht="15">
      <c r="Y110" s="279"/>
      <c r="Z110" s="280"/>
      <c r="AA110" s="281"/>
    </row>
    <row r="111" spans="25:28" ht="15">
      <c r="Y111" s="279"/>
      <c r="Z111" s="280"/>
      <c r="AA111" s="281"/>
    </row>
    <row r="112" spans="25:28" ht="15">
      <c r="Y112" s="279"/>
      <c r="Z112" s="280"/>
      <c r="AA112" s="281"/>
    </row>
    <row r="113" spans="25:27" ht="15">
      <c r="Y113" s="279"/>
      <c r="Z113" s="280"/>
      <c r="AA113" s="281"/>
    </row>
    <row r="114" spans="25:27" ht="15">
      <c r="Y114" s="279"/>
      <c r="Z114" s="283"/>
      <c r="AA114" s="281"/>
    </row>
    <row r="115" spans="25:27" ht="15">
      <c r="Y115" s="281"/>
      <c r="Z115" s="280"/>
      <c r="AA115" s="281"/>
    </row>
    <row r="116" spans="25:27" ht="16.5" thickBot="1">
      <c r="Z116" s="285"/>
      <c r="AA116" s="286"/>
    </row>
    <row r="117" spans="25:27" ht="13.5" thickTop="1"/>
  </sheetData>
  <pageMargins left="0.25" right="0.25" top="0.75" bottom="0.75" header="0.3" footer="0.3"/>
  <pageSetup paperSize="5" scale="38" orientation="landscape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3045-937D-445F-9A39-596EB0E6599A}">
  <dimension ref="A1:E44"/>
  <sheetViews>
    <sheetView topLeftCell="A10" workbookViewId="0">
      <selection activeCell="M22" sqref="M22"/>
    </sheetView>
  </sheetViews>
  <sheetFormatPr defaultRowHeight="12.75"/>
  <cols>
    <col min="1" max="6" width="19.28515625" customWidth="1"/>
  </cols>
  <sheetData>
    <row r="1" spans="1:5">
      <c r="A1" s="214" t="s">
        <v>156</v>
      </c>
      <c r="B1" s="212"/>
      <c r="C1" s="226"/>
      <c r="D1" s="212"/>
      <c r="E1" s="213"/>
    </row>
    <row r="2" spans="1:5">
      <c r="A2" s="214" t="s">
        <v>165</v>
      </c>
      <c r="B2" s="212"/>
      <c r="C2" s="212"/>
      <c r="D2" s="247"/>
      <c r="E2" s="213"/>
    </row>
    <row r="3" spans="1:5">
      <c r="A3" s="214"/>
      <c r="B3" s="212"/>
      <c r="C3" s="212"/>
      <c r="D3" s="212"/>
      <c r="E3" s="213"/>
    </row>
    <row r="4" spans="1:5">
      <c r="A4" s="214"/>
      <c r="B4" s="212"/>
      <c r="C4" s="212"/>
      <c r="D4" s="212"/>
      <c r="E4" s="213"/>
    </row>
    <row r="5" spans="1:5" ht="25.5">
      <c r="A5" s="212"/>
      <c r="B5" s="212"/>
      <c r="C5" s="212" t="s">
        <v>163</v>
      </c>
      <c r="D5" s="212" t="s">
        <v>164</v>
      </c>
      <c r="E5" s="213"/>
    </row>
    <row r="6" spans="1:5">
      <c r="A6" s="215"/>
      <c r="B6" s="215"/>
      <c r="C6" s="215"/>
      <c r="D6" s="215"/>
      <c r="E6" s="213"/>
    </row>
    <row r="7" spans="1:5" ht="25.5">
      <c r="A7" s="212"/>
      <c r="B7" s="212"/>
      <c r="C7" s="216" t="s">
        <v>110</v>
      </c>
      <c r="D7" s="216" t="s">
        <v>110</v>
      </c>
      <c r="E7" s="217" t="s">
        <v>115</v>
      </c>
    </row>
    <row r="8" spans="1:5" ht="18">
      <c r="A8" s="297" t="s">
        <v>116</v>
      </c>
      <c r="B8" s="297"/>
      <c r="C8" s="218">
        <v>6922.32</v>
      </c>
      <c r="D8" s="218">
        <v>15683.46</v>
      </c>
      <c r="E8" s="218">
        <v>22605.78</v>
      </c>
    </row>
    <row r="9" spans="1:5">
      <c r="A9" s="219"/>
      <c r="B9" s="219"/>
      <c r="C9" s="220"/>
      <c r="D9" s="220"/>
      <c r="E9" s="220"/>
    </row>
    <row r="10" spans="1:5">
      <c r="A10" s="215" t="s">
        <v>117</v>
      </c>
      <c r="B10" s="215"/>
      <c r="C10" s="213"/>
      <c r="D10" s="213"/>
      <c r="E10" s="213"/>
    </row>
    <row r="11" spans="1:5">
      <c r="A11" s="212" t="s">
        <v>118</v>
      </c>
      <c r="B11" s="212"/>
      <c r="C11" s="213"/>
      <c r="D11" s="213"/>
      <c r="E11" s="213"/>
    </row>
    <row r="12" spans="1:5">
      <c r="A12" s="212"/>
      <c r="B12" s="212"/>
      <c r="C12" s="213"/>
      <c r="D12" s="213"/>
      <c r="E12" s="213"/>
    </row>
    <row r="13" spans="1:5">
      <c r="A13" s="212"/>
      <c r="B13" s="212"/>
      <c r="C13" s="223"/>
      <c r="D13" s="223"/>
      <c r="E13" s="224" t="s">
        <v>115</v>
      </c>
    </row>
    <row r="14" spans="1:5">
      <c r="A14" s="212"/>
      <c r="B14" s="212"/>
      <c r="C14" s="225"/>
      <c r="D14" s="225"/>
      <c r="E14" s="225">
        <v>0</v>
      </c>
    </row>
    <row r="15" spans="1:5">
      <c r="A15" s="212"/>
      <c r="B15" s="212"/>
      <c r="C15" s="213"/>
      <c r="D15" s="213"/>
      <c r="E15" s="213"/>
    </row>
    <row r="16" spans="1:5">
      <c r="A16" s="212"/>
      <c r="B16" s="212"/>
      <c r="C16" s="222"/>
      <c r="D16" s="222"/>
      <c r="E16" s="213">
        <v>0</v>
      </c>
    </row>
    <row r="17" spans="1:5">
      <c r="A17" s="219"/>
      <c r="B17" s="219"/>
      <c r="C17" s="220"/>
      <c r="D17" s="220"/>
      <c r="E17" s="220"/>
    </row>
    <row r="18" spans="1:5">
      <c r="A18" s="226" t="s">
        <v>120</v>
      </c>
      <c r="B18" s="226"/>
      <c r="C18" s="213"/>
      <c r="D18" s="213"/>
      <c r="E18" s="213"/>
    </row>
    <row r="19" spans="1:5">
      <c r="A19" s="212" t="s">
        <v>118</v>
      </c>
      <c r="B19" s="212"/>
      <c r="C19" s="213"/>
      <c r="D19" s="213"/>
      <c r="E19" s="213"/>
    </row>
    <row r="20" spans="1:5">
      <c r="A20" s="212"/>
      <c r="B20" s="212"/>
      <c r="C20" s="213"/>
      <c r="D20" s="213"/>
      <c r="E20" s="213"/>
    </row>
    <row r="21" spans="1:5">
      <c r="A21" s="212"/>
      <c r="B21" s="212"/>
      <c r="C21" s="223"/>
      <c r="D21" s="223"/>
      <c r="E21" s="224" t="s">
        <v>115</v>
      </c>
    </row>
    <row r="22" spans="1:5">
      <c r="A22" s="212"/>
      <c r="B22" s="212"/>
      <c r="C22" s="225"/>
      <c r="D22" s="225"/>
      <c r="E22" s="225">
        <v>0</v>
      </c>
    </row>
    <row r="23" spans="1:5">
      <c r="A23" s="212"/>
      <c r="B23" s="212"/>
      <c r="C23" s="213"/>
      <c r="D23" s="213"/>
      <c r="E23" s="213"/>
    </row>
    <row r="24" spans="1:5">
      <c r="A24" s="212" t="s">
        <v>121</v>
      </c>
      <c r="B24" s="212"/>
      <c r="C24" s="213"/>
      <c r="D24" s="213"/>
      <c r="E24" s="213">
        <v>0</v>
      </c>
    </row>
    <row r="25" spans="1:5">
      <c r="A25" s="219"/>
      <c r="B25" s="219"/>
      <c r="C25" s="220"/>
      <c r="D25" s="220"/>
      <c r="E25" s="220"/>
    </row>
    <row r="26" spans="1:5" ht="25.5">
      <c r="A26" s="226" t="s">
        <v>122</v>
      </c>
      <c r="B26" s="226"/>
      <c r="C26" s="223"/>
      <c r="D26" s="223"/>
      <c r="E26" s="224" t="s">
        <v>115</v>
      </c>
    </row>
    <row r="27" spans="1:5">
      <c r="A27" s="212"/>
      <c r="B27" s="212"/>
      <c r="C27" s="213">
        <v>6922.32</v>
      </c>
      <c r="D27" s="213">
        <v>15683.46</v>
      </c>
      <c r="E27" s="213">
        <v>22605.78</v>
      </c>
    </row>
    <row r="28" spans="1:5">
      <c r="A28" s="212"/>
      <c r="B28" s="212"/>
      <c r="C28" s="227"/>
      <c r="D28" s="227"/>
      <c r="E28" s="213"/>
    </row>
    <row r="29" spans="1:5">
      <c r="A29" s="219"/>
      <c r="B29" s="219"/>
      <c r="C29" s="220"/>
      <c r="D29" s="220"/>
      <c r="E29" s="220"/>
    </row>
    <row r="30" spans="1:5">
      <c r="A30" s="226" t="s">
        <v>123</v>
      </c>
      <c r="B30" s="226"/>
      <c r="C30" s="213"/>
      <c r="D30" s="213"/>
      <c r="E30" s="213"/>
    </row>
    <row r="31" spans="1:5" ht="25.5">
      <c r="A31" s="226"/>
      <c r="B31" s="226"/>
      <c r="C31" s="216" t="s">
        <v>110</v>
      </c>
      <c r="D31" s="216" t="s">
        <v>110</v>
      </c>
      <c r="E31" s="217" t="s">
        <v>115</v>
      </c>
    </row>
    <row r="32" spans="1:5" ht="18.75" thickBot="1">
      <c r="A32" s="228"/>
      <c r="B32" s="228"/>
      <c r="C32" s="229">
        <v>6922.32</v>
      </c>
      <c r="D32" s="229">
        <v>15683.46</v>
      </c>
      <c r="E32" s="229">
        <v>22605.78</v>
      </c>
    </row>
    <row r="33" spans="1:5" ht="13.5" thickTop="1">
      <c r="A33" s="212"/>
      <c r="B33" s="212"/>
      <c r="C33" s="213"/>
      <c r="D33" s="213"/>
      <c r="E33" s="213" t="s">
        <v>124</v>
      </c>
    </row>
    <row r="34" spans="1:5">
      <c r="A34" s="219"/>
      <c r="B34" s="219"/>
      <c r="C34" s="248"/>
      <c r="D34" s="267"/>
      <c r="E34" s="248"/>
    </row>
    <row r="35" spans="1:5">
      <c r="A35" s="230" t="s">
        <v>125</v>
      </c>
      <c r="B35" s="230"/>
      <c r="C35" s="245"/>
      <c r="D35" s="213"/>
      <c r="E35" s="213"/>
    </row>
    <row r="36" spans="1:5">
      <c r="A36" s="230" t="s">
        <v>126</v>
      </c>
      <c r="B36" s="241">
        <v>100000</v>
      </c>
      <c r="C36" s="213"/>
      <c r="D36" s="213"/>
      <c r="E36" s="213">
        <v>0</v>
      </c>
    </row>
    <row r="37" spans="1:5" ht="25.5">
      <c r="A37" s="212" t="s">
        <v>127</v>
      </c>
      <c r="B37" s="241" t="s">
        <v>139</v>
      </c>
      <c r="C37" s="213">
        <v>6922.32</v>
      </c>
      <c r="D37" s="213">
        <v>15683.46</v>
      </c>
      <c r="E37" s="213">
        <v>22605.78</v>
      </c>
    </row>
    <row r="38" spans="1:5">
      <c r="A38" s="212" t="s">
        <v>128</v>
      </c>
      <c r="B38" s="241"/>
      <c r="C38" s="213"/>
      <c r="D38" s="213"/>
      <c r="E38" s="213">
        <v>0</v>
      </c>
    </row>
    <row r="39" spans="1:5">
      <c r="A39" s="212" t="s">
        <v>129</v>
      </c>
      <c r="B39" s="241" t="s">
        <v>140</v>
      </c>
      <c r="C39" s="213">
        <v>-6922.32</v>
      </c>
      <c r="D39" s="213">
        <v>-15683.46</v>
      </c>
      <c r="E39" s="213">
        <v>-22605.78</v>
      </c>
    </row>
    <row r="40" spans="1:5" ht="13.5" thickBot="1">
      <c r="A40" s="212"/>
      <c r="B40" s="212"/>
      <c r="C40" s="232">
        <v>0</v>
      </c>
      <c r="D40" s="232">
        <v>0</v>
      </c>
      <c r="E40" s="232">
        <v>0</v>
      </c>
    </row>
    <row r="41" spans="1:5" ht="13.5" thickTop="1"/>
    <row r="43" spans="1:5">
      <c r="C43" s="1" t="s">
        <v>159</v>
      </c>
    </row>
    <row r="44" spans="1:5">
      <c r="C44" s="1" t="s">
        <v>160</v>
      </c>
    </row>
  </sheetData>
  <mergeCells count="1">
    <mergeCell ref="A8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29CF-BB98-44C0-8B40-2DB2DC2ED694}">
  <dimension ref="A1"/>
  <sheetViews>
    <sheetView topLeftCell="A100" workbookViewId="0">
      <selection activeCell="B116" sqref="B116"/>
    </sheetView>
  </sheetViews>
  <sheetFormatPr defaultRowHeight="12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7AC-33A9-4427-807D-F400A43041A2}">
  <dimension ref="A2:P42"/>
  <sheetViews>
    <sheetView workbookViewId="0">
      <selection activeCell="B16" sqref="B16"/>
    </sheetView>
  </sheetViews>
  <sheetFormatPr defaultRowHeight="12.75"/>
  <cols>
    <col min="1" max="1" width="44.85546875" customWidth="1"/>
    <col min="2" max="2" width="15" bestFit="1" customWidth="1"/>
    <col min="3" max="3" width="11.28515625" bestFit="1" customWidth="1"/>
    <col min="4" max="4" width="14" bestFit="1" customWidth="1"/>
    <col min="5" max="5" width="11.28515625" bestFit="1" customWidth="1"/>
    <col min="6" max="6" width="12.85546875" bestFit="1" customWidth="1"/>
    <col min="7" max="7" width="9.28515625" bestFit="1" customWidth="1"/>
    <col min="8" max="8" width="11.28515625" bestFit="1" customWidth="1"/>
    <col min="9" max="9" width="12.85546875" bestFit="1" customWidth="1"/>
    <col min="10" max="10" width="10.28515625" bestFit="1" customWidth="1"/>
    <col min="11" max="11" width="11.28515625" bestFit="1" customWidth="1"/>
    <col min="12" max="14" width="12.85546875" bestFit="1" customWidth="1"/>
    <col min="15" max="16" width="11.28515625" bestFit="1" customWidth="1"/>
  </cols>
  <sheetData>
    <row r="2" spans="1:16">
      <c r="B2" s="240"/>
    </row>
    <row r="3" spans="1:16">
      <c r="A3" s="241" t="s">
        <v>154</v>
      </c>
      <c r="B3" s="240"/>
    </row>
    <row r="4" spans="1:16">
      <c r="B4" s="240"/>
    </row>
    <row r="5" spans="1:16">
      <c r="A5" s="265" t="s">
        <v>105</v>
      </c>
      <c r="B5" s="240">
        <f>+'AAC Internal Wires'!G10</f>
        <v>7603060.4299999988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</row>
    <row r="6" spans="1:16">
      <c r="A6" s="265" t="s">
        <v>151</v>
      </c>
      <c r="B6" s="240">
        <f>+'AAC Internal Wires'!L10</f>
        <v>119.61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</row>
    <row r="7" spans="1:16">
      <c r="A7" s="241" t="s">
        <v>152</v>
      </c>
      <c r="B7" s="240">
        <f>+'AAC Internal Wires'!I10</f>
        <v>31436526.380000006</v>
      </c>
    </row>
    <row r="8" spans="1:16">
      <c r="A8" s="241" t="s">
        <v>153</v>
      </c>
      <c r="B8" s="240">
        <f>+'AAC Internal Wires'!J10</f>
        <v>7278693.9699999997</v>
      </c>
    </row>
    <row r="9" spans="1:16">
      <c r="A9" s="266"/>
      <c r="B9" s="240">
        <f>+'AAC Internal Wires'!M10</f>
        <v>0</v>
      </c>
    </row>
    <row r="10" spans="1:16">
      <c r="B10" s="240"/>
    </row>
    <row r="11" spans="1:16">
      <c r="A11" s="241" t="s">
        <v>155</v>
      </c>
      <c r="B11" s="240"/>
    </row>
    <row r="12" spans="1:16">
      <c r="A12" s="241" t="s">
        <v>158</v>
      </c>
      <c r="B12" s="240">
        <f>+'AAC backup'!E44+'AAC backup'!D44</f>
        <v>64857.500000000015</v>
      </c>
    </row>
    <row r="13" spans="1:16">
      <c r="A13" s="240" t="s">
        <v>109</v>
      </c>
      <c r="B13" s="240">
        <f>+'AAC backup'!H44</f>
        <v>778.04</v>
      </c>
    </row>
    <row r="14" spans="1:16">
      <c r="A14" s="240" t="s">
        <v>90</v>
      </c>
      <c r="B14" s="240">
        <f>+'AAC backup'!I44</f>
        <v>145956.24999999997</v>
      </c>
    </row>
    <row r="15" spans="1:16">
      <c r="A15" s="265" t="s">
        <v>171</v>
      </c>
      <c r="B15" s="240">
        <f>+'AAC backup'!J44</f>
        <v>11126198.630000001</v>
      </c>
    </row>
    <row r="16" spans="1:16">
      <c r="A16" s="240" t="s">
        <v>110</v>
      </c>
      <c r="B16" s="240">
        <f>+'AAC backup'!K44</f>
        <v>284769.15000000008</v>
      </c>
    </row>
    <row r="17" spans="1:2">
      <c r="A17" s="240" t="s">
        <v>57</v>
      </c>
      <c r="B17" s="240">
        <f>+'AAC backup'!L44</f>
        <v>6319945.0999999996</v>
      </c>
    </row>
    <row r="18" spans="1:2">
      <c r="A18" s="240" t="s">
        <v>112</v>
      </c>
      <c r="B18" s="240">
        <f>+'AAC backup'!M44</f>
        <v>462.1</v>
      </c>
    </row>
    <row r="19" spans="1:2">
      <c r="A19" s="240" t="s">
        <v>73</v>
      </c>
      <c r="B19" s="240">
        <f>+'AAC backup'!N44</f>
        <v>747203.37</v>
      </c>
    </row>
    <row r="20" spans="1:2">
      <c r="A20" s="240" t="s">
        <v>55</v>
      </c>
      <c r="B20" s="240">
        <f>+'AAC backup'!O44</f>
        <v>1955261.9300000004</v>
      </c>
    </row>
    <row r="21" spans="1:2">
      <c r="A21" s="240" t="s">
        <v>134</v>
      </c>
      <c r="B21" s="240">
        <f>+'AAC backup'!P44</f>
        <v>31715.86</v>
      </c>
    </row>
    <row r="22" spans="1:2">
      <c r="A22" s="240" t="s">
        <v>146</v>
      </c>
      <c r="B22" s="240">
        <f>+'AAC backup'!Q44</f>
        <v>200556.26</v>
      </c>
    </row>
    <row r="23" spans="1:2">
      <c r="A23" s="240" t="s">
        <v>82</v>
      </c>
      <c r="B23" s="240">
        <f>+'AAC backup'!R44</f>
        <v>799418.50000000012</v>
      </c>
    </row>
    <row r="24" spans="1:2">
      <c r="A24" s="240" t="s">
        <v>119</v>
      </c>
      <c r="B24" s="240">
        <f>+'AAC backup'!S44</f>
        <v>2725385.11</v>
      </c>
    </row>
    <row r="25" spans="1:2">
      <c r="A25" s="240" t="s">
        <v>142</v>
      </c>
      <c r="B25" s="240">
        <f>+'AAC backup'!T44</f>
        <v>1373516.43</v>
      </c>
    </row>
    <row r="26" spans="1:2">
      <c r="A26" s="240" t="s">
        <v>114</v>
      </c>
      <c r="B26" s="240">
        <f>+'AAC backup'!U44</f>
        <v>34022.32</v>
      </c>
    </row>
    <row r="27" spans="1:2">
      <c r="A27" s="240" t="s">
        <v>89</v>
      </c>
      <c r="B27" s="240">
        <f>+'AAC backup'!V44</f>
        <v>277805.61999999994</v>
      </c>
    </row>
    <row r="28" spans="1:2">
      <c r="B28" s="240"/>
    </row>
    <row r="29" spans="1:2">
      <c r="A29" s="240"/>
      <c r="B29" s="240"/>
    </row>
    <row r="30" spans="1:2">
      <c r="A30" t="s">
        <v>161</v>
      </c>
      <c r="B30" s="240">
        <f>+'AAC fund Refund'!C8</f>
        <v>6922.32</v>
      </c>
    </row>
    <row r="31" spans="1:2">
      <c r="A31" t="s">
        <v>162</v>
      </c>
      <c r="B31" s="240">
        <f>+'AAC fund Refund'!D8</f>
        <v>15683.46</v>
      </c>
    </row>
    <row r="32" spans="1:2">
      <c r="B32" s="240"/>
    </row>
    <row r="33" spans="1:3">
      <c r="B33" s="240"/>
    </row>
    <row r="34" spans="1:3" ht="13.5" thickBot="1">
      <c r="A34" s="241" t="s">
        <v>115</v>
      </c>
      <c r="B34" s="268">
        <f>SUM(B4:B32)</f>
        <v>72428858.339999989</v>
      </c>
    </row>
    <row r="35" spans="1:3" ht="13.5" thickTop="1">
      <c r="B35" s="240"/>
    </row>
    <row r="36" spans="1:3">
      <c r="B36" s="240">
        <f>+'AAC backup'!W44+'AAC fund Refund'!E32</f>
        <v>72428858.340000004</v>
      </c>
      <c r="C36" s="241" t="s">
        <v>157</v>
      </c>
    </row>
    <row r="37" spans="1:3">
      <c r="B37" s="240"/>
      <c r="C37" s="241"/>
    </row>
    <row r="38" spans="1:3">
      <c r="B38" s="240">
        <f>+B34-B36</f>
        <v>0</v>
      </c>
    </row>
    <row r="39" spans="1:3">
      <c r="B39" s="240"/>
    </row>
    <row r="40" spans="1:3">
      <c r="B40" s="240"/>
    </row>
    <row r="41" spans="1:3">
      <c r="B41" s="240"/>
    </row>
    <row r="42" spans="1:3">
      <c r="B42" s="2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10FA-2623-43E7-8E87-C9C29BF6DDA0}">
  <sheetPr>
    <pageSetUpPr fitToPage="1"/>
  </sheetPr>
  <dimension ref="A1:AC221"/>
  <sheetViews>
    <sheetView tabSelected="1" view="pageBreakPreview" topLeftCell="S35" zoomScale="86" zoomScaleNormal="70" zoomScaleSheetLayoutView="86" workbookViewId="0">
      <selection activeCell="Z44" sqref="Z44"/>
    </sheetView>
  </sheetViews>
  <sheetFormatPr defaultColWidth="9.140625" defaultRowHeight="12.75" outlineLevelCol="1"/>
  <cols>
    <col min="1" max="1" width="29.85546875" style="212" customWidth="1"/>
    <col min="2" max="2" width="20.85546875" style="212" customWidth="1"/>
    <col min="3" max="3" width="26.140625" style="213" customWidth="1"/>
    <col min="4" max="4" width="19.5703125" style="213" bestFit="1" customWidth="1"/>
    <col min="5" max="5" width="19.5703125" style="213" customWidth="1"/>
    <col min="6" max="6" width="25.5703125" style="213" bestFit="1" customWidth="1"/>
    <col min="7" max="7" width="23.85546875" style="213" bestFit="1" customWidth="1"/>
    <col min="8" max="8" width="20.140625" style="213" bestFit="1" customWidth="1"/>
    <col min="9" max="9" width="22.42578125" style="213" customWidth="1"/>
    <col min="10" max="10" width="31.28515625" style="213" customWidth="1"/>
    <col min="11" max="11" width="22.85546875" style="213" customWidth="1"/>
    <col min="12" max="12" width="23.85546875" style="213" bestFit="1" customWidth="1"/>
    <col min="13" max="13" width="19.140625" style="213" bestFit="1" customWidth="1"/>
    <col min="14" max="14" width="21.5703125" style="213" bestFit="1" customWidth="1"/>
    <col min="15" max="15" width="23.85546875" style="213" bestFit="1" customWidth="1"/>
    <col min="16" max="16" width="21.140625" style="213" customWidth="1"/>
    <col min="17" max="17" width="21.5703125" style="213" bestFit="1" customWidth="1"/>
    <col min="18" max="18" width="21.85546875" style="213" customWidth="1"/>
    <col min="19" max="19" width="23.85546875" style="213" bestFit="1" customWidth="1"/>
    <col min="20" max="20" width="23.85546875" style="213" customWidth="1"/>
    <col min="21" max="22" width="21.140625" style="213" customWidth="1" outlineLevel="1"/>
    <col min="23" max="23" width="22.85546875" style="257" bestFit="1" customWidth="1"/>
    <col min="24" max="24" width="20.28515625" style="213" customWidth="1"/>
    <col min="25" max="25" width="22.140625" style="213" customWidth="1"/>
    <col min="26" max="26" width="48.28515625" style="213" customWidth="1"/>
    <col min="27" max="27" width="32.42578125" style="213" customWidth="1"/>
    <col min="28" max="28" width="10.42578125" style="213" bestFit="1" customWidth="1"/>
    <col min="29" max="29" width="15.5703125" style="213" customWidth="1"/>
    <col min="30" max="16384" width="9.140625" style="213"/>
  </cols>
  <sheetData>
    <row r="1" spans="1:28">
      <c r="A1" s="244" t="s">
        <v>137</v>
      </c>
    </row>
    <row r="2" spans="1:28">
      <c r="A2" s="214" t="str">
        <f>+'[2]Table of Content'!A2:I2</f>
        <v>FOR PERIOD OF AUGUST 1, 2021 - OCTOBER 31, 2021</v>
      </c>
      <c r="J2" s="245"/>
    </row>
    <row r="3" spans="1:28">
      <c r="J3" s="245" t="s">
        <v>166</v>
      </c>
    </row>
    <row r="4" spans="1:28" ht="42" customHeight="1">
      <c r="A4" s="215" t="s">
        <v>104</v>
      </c>
      <c r="B4" s="215"/>
      <c r="J4" s="287" t="s">
        <v>175</v>
      </c>
    </row>
    <row r="5" spans="1:28" ht="38.25">
      <c r="C5" s="216" t="s">
        <v>105</v>
      </c>
      <c r="D5" s="216" t="str">
        <f>[2]payout!E13</f>
        <v>AT&amp;T</v>
      </c>
      <c r="E5" s="216" t="s">
        <v>141</v>
      </c>
      <c r="F5" s="216" t="str">
        <f>[2]payout!E15</f>
        <v>Dolby International</v>
      </c>
      <c r="G5" s="216" t="str">
        <f>[2]payout!E16</f>
        <v>Dolby Laboratories</v>
      </c>
      <c r="H5" s="216" t="str">
        <f>[2]payout!E17</f>
        <v>Ericsson</v>
      </c>
      <c r="I5" s="216" t="str">
        <f>[2]payout!E18</f>
        <v>ETRI</v>
      </c>
      <c r="J5" s="216" t="str">
        <f>[2]payout!E19</f>
        <v>Fraunhofer-Gesellschaft zur Foerderung der angewandten Forschung, e.V.</v>
      </c>
      <c r="K5" s="216" t="str">
        <f>[2]payout!E20</f>
        <v>JVC Kenwood Corporation</v>
      </c>
      <c r="L5" s="216" t="str">
        <f>[2]payout!E21</f>
        <v>Koninklijke Philips N.V.</v>
      </c>
      <c r="M5" s="216" t="str">
        <f>[2]payout!E22</f>
        <v>LG Electronics</v>
      </c>
      <c r="N5" s="216" t="str">
        <f>[2]payout!E23</f>
        <v>Microsoft Corporation</v>
      </c>
      <c r="O5" s="216" t="str">
        <f>[2]payout!E24</f>
        <v>NEC Corporation</v>
      </c>
      <c r="P5" s="216" t="str">
        <f>[2]payout!E25</f>
        <v>Nippon Telegraph and Telephone Corporation</v>
      </c>
      <c r="Q5" s="216" t="str">
        <f>[2]payout!E26</f>
        <v>NTT DOCOMO, INC.</v>
      </c>
      <c r="R5" s="216" t="str">
        <f>[2]payout!E27</f>
        <v>Orange SA</v>
      </c>
      <c r="S5" s="216" t="str">
        <f>[2]payout!E28</f>
        <v>Panasonic Corporation</v>
      </c>
      <c r="T5" s="216" t="str">
        <f>[2]payout!E29</f>
        <v>Samsung</v>
      </c>
      <c r="U5" s="216" t="str">
        <f>[2]payout!E30</f>
        <v>Sony</v>
      </c>
      <c r="V5" s="216" t="str">
        <f>[2]payout!E31</f>
        <v>VoiceAge</v>
      </c>
      <c r="W5" s="258" t="s">
        <v>115</v>
      </c>
      <c r="Z5" s="213" t="s">
        <v>176</v>
      </c>
      <c r="AA5" s="213" t="s">
        <v>177</v>
      </c>
      <c r="AB5" s="213" t="s">
        <v>178</v>
      </c>
    </row>
    <row r="6" spans="1:28" s="307" customFormat="1" ht="36" customHeight="1">
      <c r="A6" s="297" t="s">
        <v>116</v>
      </c>
      <c r="B6" s="297"/>
      <c r="C6" s="218">
        <f>-[2]payout!J199</f>
        <v>7582612.7599999998</v>
      </c>
      <c r="D6" s="218">
        <f>+SUMIF([2]payout!$E$174:$E$192,'Cash Distribution-AAC'!D5,[2]payout!$N$174:$N$192)</f>
        <v>620.84</v>
      </c>
      <c r="E6" s="218">
        <f>+SUMIF([2]payout!$E$174:$E$192,'Cash Distribution-AAC'!E5,[2]payout!$N$174:$N$192)</f>
        <v>64236.110000000015</v>
      </c>
      <c r="F6" s="218">
        <f>+SUMIF([2]payout!$E$174:$E$192,'Cash Distribution-AAC'!F5,[2]payout!$N$174:$N$192)</f>
        <v>31436248.330000006</v>
      </c>
      <c r="G6" s="218">
        <f>+SUMIF([2]payout!$E$174:$E$192,'Cash Distribution-AAC'!G5,[2]payout!$N$174:$N$192)</f>
        <v>7278634.5499999998</v>
      </c>
      <c r="H6" s="218">
        <f>+SUMIF([2]payout!$E$174:$E$192,'Cash Distribution-AAC'!H5,[2]payout!$N$174:$N$192)</f>
        <v>778.04</v>
      </c>
      <c r="I6" s="218">
        <f>+SUMIF([2]payout!$E$174:$E$192,'Cash Distribution-AAC'!I5,[2]payout!$N$174:$N$192)</f>
        <v>145965.28999999998</v>
      </c>
      <c r="J6" s="218">
        <f>+SUMIF([2]payout!$E$174:$E$192,'Cash Distribution-AAC'!J5,[2]payout!$N$174:$N$192)</f>
        <v>11126105.920000002</v>
      </c>
      <c r="K6" s="218">
        <f>+SUMIF([2]payout!$E$174:$E$192,'Cash Distribution-AAC'!K5,[2]payout!$N$174:$N$192)</f>
        <v>284767.45000000007</v>
      </c>
      <c r="L6" s="218">
        <f>+SUMIF([2]payout!$E$174:$E$192,'Cash Distribution-AAC'!L5,[2]payout!$N$174:$N$192)</f>
        <v>6319945.0999999996</v>
      </c>
      <c r="M6" s="218">
        <f>+SUMIF([2]payout!$E$174:$E$192,'Cash Distribution-AAC'!M5,[2]payout!$N$174:$N$192)</f>
        <v>462.1</v>
      </c>
      <c r="N6" s="218">
        <f>+SUMIF([2]payout!$E$174:$E$192,'Cash Distribution-AAC'!N5,[2]payout!$N$174:$N$192)</f>
        <v>747192.41</v>
      </c>
      <c r="O6" s="218">
        <f>+SUMIF([2]payout!$E$174:$E$192,'Cash Distribution-AAC'!O5,[2]payout!$N$174:$N$192)</f>
        <v>1955245.0800000003</v>
      </c>
      <c r="P6" s="218">
        <f>+SUMIF([2]payout!$E$174:$E$192,'Cash Distribution-AAC'!P5,[2]payout!$N$174:$N$192)</f>
        <v>31717.63</v>
      </c>
      <c r="Q6" s="218">
        <f>+SUMIF([2]payout!$E$174:$E$192,'Cash Distribution-AAC'!Q5,[2]payout!$N$174:$N$192)</f>
        <v>200554.64</v>
      </c>
      <c r="R6" s="218">
        <f>+SUMIF([2]payout!$E$174:$E$192,'Cash Distribution-AAC'!R5,[2]payout!$N$174:$N$192)</f>
        <v>799415.07000000007</v>
      </c>
      <c r="S6" s="218">
        <f>+SUMIF([2]payout!$E$174:$E$192,'Cash Distribution-AAC'!S5,[2]payout!$N$174:$N$192)</f>
        <v>2725361.07</v>
      </c>
      <c r="T6" s="218">
        <f>+SUMIF([2]payout!$E$174:$E$192,'Cash Distribution-AAC'!T5,[2]payout!$N$174:$N$192)</f>
        <v>1373609.71</v>
      </c>
      <c r="U6" s="218">
        <f>+SUMIF([2]payout!$E$174:$E$192,'Cash Distribution-AAC'!U5,[2]payout!$N$174:$N$192)</f>
        <v>34022.04</v>
      </c>
      <c r="V6" s="218">
        <f>+SUMIF([2]payout!$E$174:$E$192,'Cash Distribution-AAC'!V5,[2]payout!$N$174:$N$192)</f>
        <v>277803.32999999996</v>
      </c>
      <c r="W6" s="304">
        <f>SUM(C6:V6)</f>
        <v>72385297.469999984</v>
      </c>
      <c r="X6" s="213" t="s">
        <v>179</v>
      </c>
      <c r="Y6" s="305"/>
      <c r="Z6" s="305"/>
      <c r="AA6" s="306"/>
      <c r="AB6" s="305"/>
    </row>
    <row r="7" spans="1:28" ht="21" customHeight="1">
      <c r="A7" s="219"/>
      <c r="B7" s="219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59"/>
    </row>
    <row r="8" spans="1:28">
      <c r="A8" s="215" t="s">
        <v>117</v>
      </c>
      <c r="B8" s="215"/>
      <c r="C8" s="221"/>
    </row>
    <row r="9" spans="1:28">
      <c r="A9" s="212" t="s">
        <v>118</v>
      </c>
      <c r="C9" s="222">
        <f>-'[2]Bank Fees'!H275</f>
        <v>-2637.1099999999997</v>
      </c>
    </row>
    <row r="10" spans="1:28">
      <c r="C10" s="222"/>
    </row>
    <row r="11" spans="1:28" ht="38.25">
      <c r="C11" s="223" t="str">
        <f>+C5</f>
        <v>Via</v>
      </c>
      <c r="D11" s="223" t="str">
        <f t="shared" ref="D11:Q11" si="0">+D5</f>
        <v>AT&amp;T</v>
      </c>
      <c r="E11" s="223" t="str">
        <f t="shared" si="0"/>
        <v>AT&amp;T Intellectual Property, LLC</v>
      </c>
      <c r="F11" s="223" t="str">
        <f t="shared" si="0"/>
        <v>Dolby International</v>
      </c>
      <c r="G11" s="223" t="str">
        <f>+G5</f>
        <v>Dolby Laboratories</v>
      </c>
      <c r="H11" s="223" t="str">
        <f t="shared" si="0"/>
        <v>Ericsson</v>
      </c>
      <c r="I11" s="223" t="s">
        <v>90</v>
      </c>
      <c r="J11" s="223" t="str">
        <f t="shared" si="0"/>
        <v>Fraunhofer-Gesellschaft zur Foerderung der angewandten Forschung, e.V.</v>
      </c>
      <c r="K11" s="223" t="str">
        <f t="shared" si="0"/>
        <v>JVC Kenwood Corporation</v>
      </c>
      <c r="L11" s="223" t="str">
        <f t="shared" si="0"/>
        <v>Koninklijke Philips N.V.</v>
      </c>
      <c r="M11" s="223" t="str">
        <f t="shared" si="0"/>
        <v>LG Electronics</v>
      </c>
      <c r="N11" s="223" t="str">
        <f t="shared" si="0"/>
        <v>Microsoft Corporation</v>
      </c>
      <c r="O11" s="223" t="str">
        <f t="shared" si="0"/>
        <v>NEC Corporation</v>
      </c>
      <c r="P11" s="223" t="s">
        <v>134</v>
      </c>
      <c r="Q11" s="223" t="str">
        <f t="shared" si="0"/>
        <v>NTT DOCOMO, INC.</v>
      </c>
      <c r="R11" s="223" t="str">
        <f>+R5</f>
        <v>Orange SA</v>
      </c>
      <c r="S11" s="223" t="str">
        <f t="shared" ref="S11:T11" si="1">+S5</f>
        <v>Panasonic Corporation</v>
      </c>
      <c r="T11" s="223" t="str">
        <f t="shared" si="1"/>
        <v>Samsung</v>
      </c>
      <c r="U11" s="223" t="s">
        <v>114</v>
      </c>
      <c r="V11" s="223" t="s">
        <v>89</v>
      </c>
      <c r="W11" s="260" t="s">
        <v>115</v>
      </c>
    </row>
    <row r="12" spans="1:28">
      <c r="C12" s="225">
        <v>1</v>
      </c>
      <c r="D12" s="225">
        <v>0</v>
      </c>
      <c r="E12" s="225">
        <v>0</v>
      </c>
      <c r="F12" s="225">
        <v>0</v>
      </c>
      <c r="G12" s="225">
        <v>0</v>
      </c>
      <c r="H12" s="225">
        <v>0</v>
      </c>
      <c r="I12" s="225">
        <v>0</v>
      </c>
      <c r="J12" s="225">
        <v>0</v>
      </c>
      <c r="K12" s="225">
        <v>0</v>
      </c>
      <c r="L12" s="225">
        <v>0</v>
      </c>
      <c r="M12" s="225">
        <v>0</v>
      </c>
      <c r="N12" s="225">
        <v>0</v>
      </c>
      <c r="O12" s="225">
        <v>0</v>
      </c>
      <c r="P12" s="225">
        <v>0</v>
      </c>
      <c r="Q12" s="225">
        <v>0</v>
      </c>
      <c r="R12" s="225">
        <v>0</v>
      </c>
      <c r="S12" s="225">
        <v>0</v>
      </c>
      <c r="T12" s="225">
        <v>0</v>
      </c>
      <c r="U12" s="225">
        <v>0</v>
      </c>
      <c r="V12" s="225">
        <v>0</v>
      </c>
      <c r="W12" s="257">
        <f>SUM(C12:J12)</f>
        <v>1</v>
      </c>
    </row>
    <row r="13" spans="1:28">
      <c r="C13" s="222"/>
    </row>
    <row r="14" spans="1:28">
      <c r="C14" s="222">
        <f>C12*C9</f>
        <v>-2637.1099999999997</v>
      </c>
      <c r="D14" s="222">
        <f>D12*D9</f>
        <v>0</v>
      </c>
      <c r="E14" s="222">
        <f>E12*E9</f>
        <v>0</v>
      </c>
      <c r="F14" s="222">
        <f t="shared" ref="F14:V14" si="2">F12*F9</f>
        <v>0</v>
      </c>
      <c r="G14" s="222">
        <f>G12*G9</f>
        <v>0</v>
      </c>
      <c r="H14" s="222">
        <f t="shared" si="2"/>
        <v>0</v>
      </c>
      <c r="I14" s="222">
        <f t="shared" si="2"/>
        <v>0</v>
      </c>
      <c r="J14" s="222">
        <f t="shared" si="2"/>
        <v>0</v>
      </c>
      <c r="K14" s="222">
        <f t="shared" si="2"/>
        <v>0</v>
      </c>
      <c r="L14" s="222">
        <f t="shared" si="2"/>
        <v>0</v>
      </c>
      <c r="M14" s="222">
        <f t="shared" si="2"/>
        <v>0</v>
      </c>
      <c r="N14" s="222">
        <f t="shared" si="2"/>
        <v>0</v>
      </c>
      <c r="O14" s="222">
        <f t="shared" si="2"/>
        <v>0</v>
      </c>
      <c r="P14" s="222">
        <f t="shared" si="2"/>
        <v>0</v>
      </c>
      <c r="Q14" s="222">
        <f t="shared" si="2"/>
        <v>0</v>
      </c>
      <c r="R14" s="222">
        <f>R12*R9</f>
        <v>0</v>
      </c>
      <c r="S14" s="222">
        <f t="shared" si="2"/>
        <v>0</v>
      </c>
      <c r="T14" s="222">
        <f>T12*T9</f>
        <v>0</v>
      </c>
      <c r="U14" s="222">
        <f t="shared" si="2"/>
        <v>0</v>
      </c>
      <c r="V14" s="222">
        <f t="shared" si="2"/>
        <v>0</v>
      </c>
      <c r="W14" s="257">
        <f>SUM(C14:J14)</f>
        <v>-2637.1099999999997</v>
      </c>
      <c r="X14" s="213" t="s">
        <v>180</v>
      </c>
    </row>
    <row r="15" spans="1:28">
      <c r="A15" s="219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59"/>
    </row>
    <row r="16" spans="1:28">
      <c r="A16" s="226" t="s">
        <v>120</v>
      </c>
      <c r="B16" s="226"/>
    </row>
    <row r="17" spans="1:24">
      <c r="A17" s="212" t="s">
        <v>118</v>
      </c>
      <c r="C17" s="213">
        <f>'[2]Int Income'!G23</f>
        <v>2228.06</v>
      </c>
    </row>
    <row r="19" spans="1:24" ht="38.25">
      <c r="C19" s="223" t="str">
        <f>+C5</f>
        <v>Via</v>
      </c>
      <c r="D19" s="223" t="str">
        <f t="shared" ref="D19:Q19" si="3">+D5</f>
        <v>AT&amp;T</v>
      </c>
      <c r="E19" s="223" t="str">
        <f t="shared" si="3"/>
        <v>AT&amp;T Intellectual Property, LLC</v>
      </c>
      <c r="F19" s="223" t="str">
        <f t="shared" si="3"/>
        <v>Dolby International</v>
      </c>
      <c r="G19" s="223" t="str">
        <f>+G5</f>
        <v>Dolby Laboratories</v>
      </c>
      <c r="H19" s="223" t="str">
        <f t="shared" si="3"/>
        <v>Ericsson</v>
      </c>
      <c r="I19" s="223" t="s">
        <v>90</v>
      </c>
      <c r="J19" s="223" t="str">
        <f t="shared" si="3"/>
        <v>Fraunhofer-Gesellschaft zur Foerderung der angewandten Forschung, e.V.</v>
      </c>
      <c r="K19" s="223" t="str">
        <f t="shared" si="3"/>
        <v>JVC Kenwood Corporation</v>
      </c>
      <c r="L19" s="223" t="str">
        <f t="shared" si="3"/>
        <v>Koninklijke Philips N.V.</v>
      </c>
      <c r="M19" s="223" t="str">
        <f t="shared" si="3"/>
        <v>LG Electronics</v>
      </c>
      <c r="N19" s="223" t="str">
        <f t="shared" si="3"/>
        <v>Microsoft Corporation</v>
      </c>
      <c r="O19" s="223" t="str">
        <f t="shared" si="3"/>
        <v>NEC Corporation</v>
      </c>
      <c r="P19" s="223" t="s">
        <v>134</v>
      </c>
      <c r="Q19" s="223" t="str">
        <f t="shared" si="3"/>
        <v>NTT DOCOMO, INC.</v>
      </c>
      <c r="R19" s="223" t="str">
        <f>+R5</f>
        <v>Orange SA</v>
      </c>
      <c r="S19" s="223" t="str">
        <f t="shared" ref="S19:T19" si="4">+S5</f>
        <v>Panasonic Corporation</v>
      </c>
      <c r="T19" s="223" t="str">
        <f t="shared" si="4"/>
        <v>Samsung</v>
      </c>
      <c r="U19" s="223" t="s">
        <v>114</v>
      </c>
      <c r="V19" s="223" t="s">
        <v>89</v>
      </c>
      <c r="W19" s="260" t="s">
        <v>115</v>
      </c>
    </row>
    <row r="20" spans="1:24">
      <c r="C20" s="225">
        <v>1</v>
      </c>
      <c r="D20" s="225">
        <v>0</v>
      </c>
      <c r="E20" s="225">
        <v>0</v>
      </c>
      <c r="F20" s="225">
        <v>0</v>
      </c>
      <c r="G20" s="225">
        <v>0</v>
      </c>
      <c r="H20" s="225">
        <v>0</v>
      </c>
      <c r="I20" s="225">
        <v>0</v>
      </c>
      <c r="J20" s="225">
        <v>0</v>
      </c>
      <c r="K20" s="225">
        <v>0</v>
      </c>
      <c r="L20" s="225">
        <v>0</v>
      </c>
      <c r="M20" s="225">
        <v>0</v>
      </c>
      <c r="N20" s="225">
        <v>0</v>
      </c>
      <c r="O20" s="225">
        <v>0</v>
      </c>
      <c r="P20" s="225">
        <v>0</v>
      </c>
      <c r="Q20" s="225">
        <v>0</v>
      </c>
      <c r="R20" s="225">
        <v>0</v>
      </c>
      <c r="S20" s="225">
        <v>0</v>
      </c>
      <c r="T20" s="225">
        <v>0</v>
      </c>
      <c r="U20" s="225">
        <v>0</v>
      </c>
      <c r="V20" s="225">
        <v>0</v>
      </c>
      <c r="W20" s="257">
        <f>SUM(C20:J20)</f>
        <v>1</v>
      </c>
    </row>
    <row r="22" spans="1:24">
      <c r="A22" s="212" t="s">
        <v>121</v>
      </c>
      <c r="C22" s="213">
        <f>+C17</f>
        <v>2228.06</v>
      </c>
      <c r="W22" s="257">
        <f>SUM(C22:J22)</f>
        <v>2228.06</v>
      </c>
      <c r="X22" s="213" t="s">
        <v>181</v>
      </c>
    </row>
    <row r="23" spans="1:24">
      <c r="A23" s="219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59"/>
    </row>
    <row r="24" spans="1:24" ht="38.25">
      <c r="A24" s="242" t="s">
        <v>132</v>
      </c>
      <c r="C24" s="223" t="s">
        <v>105</v>
      </c>
      <c r="D24" s="223" t="s">
        <v>106</v>
      </c>
      <c r="E24" s="223" t="str">
        <f>+E19</f>
        <v>AT&amp;T Intellectual Property, LLC</v>
      </c>
      <c r="F24" s="223" t="str">
        <f t="shared" ref="F24:V24" si="5">+F19</f>
        <v>Dolby International</v>
      </c>
      <c r="G24" s="223" t="str">
        <f t="shared" si="5"/>
        <v>Dolby Laboratories</v>
      </c>
      <c r="H24" s="223" t="str">
        <f t="shared" si="5"/>
        <v>Ericsson</v>
      </c>
      <c r="I24" s="223" t="str">
        <f t="shared" si="5"/>
        <v>ETRI</v>
      </c>
      <c r="J24" s="223" t="str">
        <f>+J19</f>
        <v>Fraunhofer-Gesellschaft zur Foerderung der angewandten Forschung, e.V.</v>
      </c>
      <c r="K24" s="223" t="str">
        <f t="shared" si="5"/>
        <v>JVC Kenwood Corporation</v>
      </c>
      <c r="L24" s="223" t="str">
        <f>+L19</f>
        <v>Koninklijke Philips N.V.</v>
      </c>
      <c r="M24" s="223" t="str">
        <f t="shared" si="5"/>
        <v>LG Electronics</v>
      </c>
      <c r="N24" s="223" t="str">
        <f t="shared" si="5"/>
        <v>Microsoft Corporation</v>
      </c>
      <c r="O24" s="223" t="str">
        <f t="shared" si="5"/>
        <v>NEC Corporation</v>
      </c>
      <c r="P24" s="223" t="str">
        <f t="shared" si="5"/>
        <v>Nippon Telegraph and Telephone Corporation</v>
      </c>
      <c r="Q24" s="223" t="str">
        <f t="shared" si="5"/>
        <v>NTT DOCOMO, INC.</v>
      </c>
      <c r="R24" s="223" t="str">
        <f t="shared" si="5"/>
        <v>Orange SA</v>
      </c>
      <c r="S24" s="223" t="str">
        <f t="shared" si="5"/>
        <v>Panasonic Corporation</v>
      </c>
      <c r="T24" s="223" t="str">
        <f t="shared" si="5"/>
        <v>Samsung</v>
      </c>
      <c r="U24" s="223" t="str">
        <f t="shared" si="5"/>
        <v>Sony</v>
      </c>
      <c r="V24" s="223" t="str">
        <f t="shared" si="5"/>
        <v>VoiceAge</v>
      </c>
      <c r="W24" s="260" t="s">
        <v>115</v>
      </c>
    </row>
    <row r="25" spans="1:24">
      <c r="E25" s="213">
        <f>+SUMIF('[2]Amazon Tracking 12.21'!$D$7:$D$23,'Cash Distribution-AAC'!E24,'[2]Amazon Tracking 12.21'!$G$7:$G$23)</f>
        <v>0.55000000000000004</v>
      </c>
      <c r="F25" s="213">
        <f>+SUMIF('[2]Amazon Tracking 12.21'!$D$7:$D$23,'Cash Distribution-AAC'!F24,'[2]Amazon Tracking 12.21'!$G$7:$G$23)</f>
        <v>278.05</v>
      </c>
      <c r="G25" s="213">
        <f>+SUMIF('[2]Amazon Tracking 12.21'!$D$7:$D$23,'Cash Distribution-AAC'!G24,'[2]Amazon Tracking 12.21'!$G$7:$G$23)</f>
        <v>59.42</v>
      </c>
      <c r="H25" s="213">
        <f>+SUMIF('[2]Amazon Tracking 12.21'!$D$7:$D$23,'Cash Distribution-AAC'!H24,'[2]Amazon Tracking 12.21'!$G$7:$G$23)</f>
        <v>0</v>
      </c>
      <c r="I25" s="213">
        <f>+SUMIF('[2]Amazon Tracking 12.21'!$D$7:$D$23,'Cash Distribution-AAC'!I24,'[2]Amazon Tracking 12.21'!$G$7:$G$23)</f>
        <v>1.28</v>
      </c>
      <c r="J25" s="213">
        <f>+SUMIF('[2]Amazon Tracking 12.21'!$D$7:$D$23,'Cash Distribution-AAC'!J24,'[2]Amazon Tracking 12.21'!$G$7:$G$23)</f>
        <v>92.71</v>
      </c>
      <c r="K25" s="213">
        <f>+SUMIF('[2]Amazon Tracking 12.21'!$D$7:$D$23,'Cash Distribution-AAC'!K24,'[2]Amazon Tracking 12.21'!$G$7:$G$23)</f>
        <v>1.7</v>
      </c>
      <c r="L25" s="213">
        <f>+SUMIF('[2]Amazon Tracking 12.21'!$D$7:$D$23,'Cash Distribution-AAC'!L24,'[2]Amazon Tracking 12.21'!$G$7:$G$23)</f>
        <v>0</v>
      </c>
      <c r="M25" s="213">
        <f>+SUMIF('[2]Amazon Tracking 12.21'!$D$7:$D$23,'Cash Distribution-AAC'!M24,'[2]Amazon Tracking 12.21'!$G$7:$G$23)</f>
        <v>0</v>
      </c>
      <c r="N25" s="213">
        <f>+SUMIF('[2]Amazon Tracking 12.21'!$D$7:$D$23,'Cash Distribution-AAC'!N24,'[2]Amazon Tracking 12.21'!$G$7:$G$23)</f>
        <v>10.96</v>
      </c>
      <c r="O25" s="213">
        <f>+SUMIF('[2]Amazon Tracking 12.21'!$D$7:$D$23,'Cash Distribution-AAC'!O24,'[2]Amazon Tracking 12.21'!$G$7:$G$23)</f>
        <v>16.850000000000001</v>
      </c>
      <c r="P25" s="213">
        <f>+SUMIF('[2]Amazon Tracking 12.21'!$D$7:$D$23,'Cash Distribution-AAC'!P24,'[2]Amazon Tracking 12.21'!$G$7:$G$23)</f>
        <v>0.16</v>
      </c>
      <c r="Q25" s="213">
        <f>+SUMIF('[2]Amazon Tracking 12.21'!$D$7:$D$23,'Cash Distribution-AAC'!Q24,'[2]Amazon Tracking 12.21'!$G$7:$G$23)</f>
        <v>1.62</v>
      </c>
      <c r="R25" s="213">
        <f>+SUMIF('[2]Amazon Tracking 12.21'!$D$7:$D$23,'Cash Distribution-AAC'!R24,'[2]Amazon Tracking 12.21'!$G$7:$G$23)</f>
        <v>3.43</v>
      </c>
      <c r="S25" s="213">
        <f>+SUMIF('[2]Amazon Tracking 12.21'!$D$7:$D$23,'Cash Distribution-AAC'!S24,'[2]Amazon Tracking 12.21'!$G$7:$G$23)</f>
        <v>24.04</v>
      </c>
      <c r="T25" s="213">
        <f>+SUMIF('[2]Amazon Tracking 12.21'!$D$7:$D$23,'Cash Distribution-AAC'!T24,'[2]Amazon Tracking 12.21'!$G$7:$G$23)</f>
        <v>14.08</v>
      </c>
      <c r="U25" s="213">
        <f>+SUMIF('[2]Amazon Tracking 12.21'!$D$7:$D$23,'Cash Distribution-AAC'!U24,'[2]Amazon Tracking 12.21'!$G$7:$G$23)</f>
        <v>0.28000000000000003</v>
      </c>
      <c r="V25" s="213">
        <f>+SUMIF('[2]Amazon Tracking 12.21'!$D$7:$D$23,'Cash Distribution-AAC'!V24,'[2]Amazon Tracking 12.21'!$G$7:$G$23)</f>
        <v>2.29</v>
      </c>
      <c r="W25" s="257">
        <f>SUM(C25:V25)</f>
        <v>507.42</v>
      </c>
      <c r="X25" s="213" t="s">
        <v>182</v>
      </c>
    </row>
    <row r="26" spans="1:24">
      <c r="A26" s="219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59"/>
    </row>
    <row r="27" spans="1:24" ht="38.25">
      <c r="A27" s="242" t="s">
        <v>136</v>
      </c>
      <c r="C27" s="223" t="s">
        <v>105</v>
      </c>
      <c r="D27" s="223" t="s">
        <v>106</v>
      </c>
      <c r="E27" s="223" t="str">
        <f>+E24</f>
        <v>AT&amp;T Intellectual Property, LLC</v>
      </c>
      <c r="F27" s="223" t="str">
        <f t="shared" ref="F27:V27" si="6">+F24</f>
        <v>Dolby International</v>
      </c>
      <c r="G27" s="223" t="str">
        <f t="shared" si="6"/>
        <v>Dolby Laboratories</v>
      </c>
      <c r="H27" s="223" t="str">
        <f t="shared" si="6"/>
        <v>Ericsson</v>
      </c>
      <c r="I27" s="223" t="str">
        <f t="shared" si="6"/>
        <v>ETRI</v>
      </c>
      <c r="J27" s="223" t="str">
        <f t="shared" si="6"/>
        <v>Fraunhofer-Gesellschaft zur Foerderung der angewandten Forschung, e.V.</v>
      </c>
      <c r="K27" s="223" t="str">
        <f t="shared" si="6"/>
        <v>JVC Kenwood Corporation</v>
      </c>
      <c r="L27" s="223" t="str">
        <f t="shared" si="6"/>
        <v>Koninklijke Philips N.V.</v>
      </c>
      <c r="M27" s="223" t="str">
        <f t="shared" si="6"/>
        <v>LG Electronics</v>
      </c>
      <c r="N27" s="223" t="str">
        <f t="shared" si="6"/>
        <v>Microsoft Corporation</v>
      </c>
      <c r="O27" s="223" t="str">
        <f t="shared" si="6"/>
        <v>NEC Corporation</v>
      </c>
      <c r="P27" s="223" t="str">
        <f t="shared" si="6"/>
        <v>Nippon Telegraph and Telephone Corporation</v>
      </c>
      <c r="Q27" s="223" t="str">
        <f t="shared" si="6"/>
        <v>NTT DOCOMO, INC.</v>
      </c>
      <c r="R27" s="223" t="str">
        <f t="shared" si="6"/>
        <v>Orange SA</v>
      </c>
      <c r="S27" s="223" t="str">
        <f t="shared" si="6"/>
        <v>Panasonic Corporation</v>
      </c>
      <c r="T27" s="223" t="str">
        <f t="shared" si="6"/>
        <v>Samsung</v>
      </c>
      <c r="U27" s="223" t="str">
        <f t="shared" si="6"/>
        <v>Sony</v>
      </c>
      <c r="V27" s="223" t="str">
        <f t="shared" si="6"/>
        <v>VoiceAge</v>
      </c>
      <c r="W27" s="260" t="s">
        <v>115</v>
      </c>
    </row>
    <row r="28" spans="1:24">
      <c r="A28" s="212" t="s">
        <v>138</v>
      </c>
      <c r="C28" s="245">
        <f>-SUM(D28:V28)</f>
        <v>119.61</v>
      </c>
      <c r="I28" s="251">
        <f>-'[2]Reimbursable offset'!I49</f>
        <v>-10.32</v>
      </c>
      <c r="J28" s="245"/>
      <c r="K28" s="245"/>
      <c r="L28" s="245"/>
      <c r="M28" s="245"/>
      <c r="N28" s="245"/>
      <c r="O28" s="245"/>
      <c r="P28" s="251">
        <f>-'[2]Reimbursable offset'!I149</f>
        <v>-1.9300000000000002</v>
      </c>
      <c r="Q28" s="245"/>
      <c r="R28" s="245"/>
      <c r="S28" s="245"/>
      <c r="T28" s="251">
        <f>-'[2]Reimbursable offset'!I99</f>
        <v>-107.36</v>
      </c>
      <c r="W28" s="257">
        <f>SUM(C28:V28)</f>
        <v>0</v>
      </c>
      <c r="X28" s="213" t="s">
        <v>183</v>
      </c>
    </row>
    <row r="29" spans="1:24" ht="25.5">
      <c r="A29" s="212" t="s">
        <v>148</v>
      </c>
      <c r="C29" s="245"/>
      <c r="I29" s="245"/>
      <c r="J29" s="245"/>
      <c r="K29" s="245"/>
      <c r="L29" s="261"/>
      <c r="M29" s="245"/>
      <c r="N29" s="245"/>
      <c r="O29" s="245"/>
      <c r="P29" s="245"/>
      <c r="Q29" s="245"/>
      <c r="R29" s="245"/>
      <c r="S29" s="245"/>
      <c r="T29" s="245"/>
      <c r="W29" s="257">
        <f t="shared" ref="W29:W36" si="7">SUM(C29:V29)</f>
        <v>0</v>
      </c>
    </row>
    <row r="30" spans="1:24" ht="25.5">
      <c r="A30" s="212" t="s">
        <v>149</v>
      </c>
      <c r="I30" s="245"/>
      <c r="J30" s="245"/>
      <c r="K30" s="245"/>
      <c r="L30" s="262"/>
      <c r="M30" s="245"/>
      <c r="N30" s="245"/>
      <c r="O30" s="245"/>
      <c r="P30" s="245"/>
      <c r="Q30" s="245"/>
      <c r="R30" s="245"/>
      <c r="S30" s="245"/>
      <c r="T30" s="245"/>
      <c r="W30" s="257">
        <f t="shared" si="7"/>
        <v>0</v>
      </c>
      <c r="X30" s="213" t="s">
        <v>184</v>
      </c>
    </row>
    <row r="31" spans="1:24" ht="25.5">
      <c r="A31" s="212" t="s">
        <v>150</v>
      </c>
      <c r="I31" s="245"/>
      <c r="J31" s="245"/>
      <c r="L31" s="263"/>
      <c r="M31" s="245"/>
      <c r="N31" s="245"/>
      <c r="O31" s="245"/>
      <c r="P31" s="245"/>
      <c r="Q31" s="245"/>
      <c r="R31" s="245"/>
      <c r="S31" s="245"/>
      <c r="T31" s="245"/>
      <c r="W31" s="257">
        <f t="shared" si="7"/>
        <v>0</v>
      </c>
      <c r="X31" s="213" t="s">
        <v>184</v>
      </c>
    </row>
    <row r="32" spans="1:24">
      <c r="I32" s="245"/>
      <c r="J32" s="245"/>
      <c r="L32" s="245"/>
      <c r="M32" s="245"/>
      <c r="N32" s="245"/>
      <c r="O32" s="245"/>
      <c r="P32" s="245"/>
      <c r="Q32" s="245"/>
      <c r="R32" s="245"/>
      <c r="S32" s="245"/>
      <c r="T32" s="245"/>
      <c r="W32" s="257">
        <f t="shared" si="7"/>
        <v>0</v>
      </c>
      <c r="X32" s="213" t="s">
        <v>185</v>
      </c>
    </row>
    <row r="33" spans="1:27" ht="25.5">
      <c r="A33" s="288" t="s">
        <v>167</v>
      </c>
      <c r="J33" s="289">
        <f>-(J6+J25)</f>
        <v>-11126198.630000003</v>
      </c>
      <c r="L33" s="245"/>
      <c r="M33" s="245"/>
      <c r="N33" s="245"/>
      <c r="O33" s="245"/>
      <c r="P33" s="245"/>
      <c r="Q33" s="245"/>
      <c r="R33" s="245"/>
      <c r="S33" s="245"/>
      <c r="T33" s="245"/>
      <c r="W33" s="257">
        <f>SUM(C33:V33)</f>
        <v>-11126198.630000003</v>
      </c>
      <c r="X33" s="213" t="s">
        <v>186</v>
      </c>
    </row>
    <row r="34" spans="1:27">
      <c r="L34" s="245"/>
      <c r="M34" s="245"/>
      <c r="N34" s="245"/>
      <c r="O34" s="245"/>
      <c r="P34" s="245"/>
      <c r="Q34" s="245"/>
      <c r="R34" s="245"/>
      <c r="S34" s="245"/>
      <c r="T34" s="245"/>
      <c r="W34" s="257">
        <f t="shared" si="7"/>
        <v>0</v>
      </c>
    </row>
    <row r="35" spans="1:27">
      <c r="L35" s="245"/>
      <c r="M35" s="245"/>
      <c r="N35" s="245"/>
      <c r="O35" s="245"/>
      <c r="P35" s="245"/>
      <c r="Q35" s="245"/>
      <c r="R35" s="245"/>
      <c r="S35" s="245"/>
      <c r="T35" s="245"/>
      <c r="W35" s="257">
        <f t="shared" si="7"/>
        <v>0</v>
      </c>
    </row>
    <row r="36" spans="1:27">
      <c r="A36" s="212" t="s">
        <v>168</v>
      </c>
      <c r="C36" s="213">
        <f>(ROUND('[2]Bilateral statements-Recon'!K29,2))</f>
        <v>20856.72</v>
      </c>
      <c r="L36" s="245"/>
      <c r="M36" s="245"/>
      <c r="N36" s="245"/>
      <c r="O36" s="245"/>
      <c r="P36" s="245"/>
      <c r="Q36" s="245"/>
      <c r="R36" s="245"/>
      <c r="S36" s="245"/>
      <c r="T36" s="245"/>
      <c r="W36" s="257">
        <f t="shared" si="7"/>
        <v>20856.72</v>
      </c>
      <c r="X36" s="213" t="s">
        <v>187</v>
      </c>
    </row>
    <row r="37" spans="1:27">
      <c r="A37" s="219"/>
      <c r="B37" s="219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20"/>
      <c r="O37" s="220"/>
      <c r="P37" s="220"/>
      <c r="Q37" s="220"/>
      <c r="R37" s="220"/>
      <c r="S37" s="220"/>
      <c r="T37" s="246"/>
      <c r="U37" s="220"/>
      <c r="V37" s="220"/>
      <c r="W37" s="257">
        <f t="shared" ref="W37" si="8">SUM(C37:V37)</f>
        <v>0</v>
      </c>
    </row>
    <row r="38" spans="1:27" ht="38.25">
      <c r="A38" s="226" t="s">
        <v>122</v>
      </c>
      <c r="B38" s="226"/>
      <c r="C38" s="223" t="str">
        <f t="shared" ref="C38:V38" si="9">+C5</f>
        <v>Via</v>
      </c>
      <c r="D38" s="223" t="str">
        <f t="shared" si="9"/>
        <v>AT&amp;T</v>
      </c>
      <c r="E38" s="223" t="str">
        <f t="shared" si="9"/>
        <v>AT&amp;T Intellectual Property, LLC</v>
      </c>
      <c r="F38" s="223" t="str">
        <f t="shared" si="9"/>
        <v>Dolby International</v>
      </c>
      <c r="G38" s="223" t="str">
        <f t="shared" si="9"/>
        <v>Dolby Laboratories</v>
      </c>
      <c r="H38" s="223" t="str">
        <f t="shared" si="9"/>
        <v>Ericsson</v>
      </c>
      <c r="I38" s="223" t="str">
        <f t="shared" si="9"/>
        <v>ETRI</v>
      </c>
      <c r="J38" s="223" t="str">
        <f t="shared" si="9"/>
        <v>Fraunhofer-Gesellschaft zur Foerderung der angewandten Forschung, e.V.</v>
      </c>
      <c r="K38" s="223" t="str">
        <f t="shared" si="9"/>
        <v>JVC Kenwood Corporation</v>
      </c>
      <c r="L38" s="223" t="str">
        <f t="shared" si="9"/>
        <v>Koninklijke Philips N.V.</v>
      </c>
      <c r="M38" s="223" t="str">
        <f t="shared" si="9"/>
        <v>LG Electronics</v>
      </c>
      <c r="N38" s="223" t="str">
        <f t="shared" si="9"/>
        <v>Microsoft Corporation</v>
      </c>
      <c r="O38" s="223" t="str">
        <f t="shared" si="9"/>
        <v>NEC Corporation</v>
      </c>
      <c r="P38" s="223" t="str">
        <f t="shared" si="9"/>
        <v>Nippon Telegraph and Telephone Corporation</v>
      </c>
      <c r="Q38" s="223" t="str">
        <f t="shared" si="9"/>
        <v>NTT DOCOMO, INC.</v>
      </c>
      <c r="R38" s="223" t="str">
        <f t="shared" si="9"/>
        <v>Orange SA</v>
      </c>
      <c r="S38" s="223" t="str">
        <f t="shared" si="9"/>
        <v>Panasonic Corporation</v>
      </c>
      <c r="T38" s="223" t="str">
        <f t="shared" si="9"/>
        <v>Samsung</v>
      </c>
      <c r="U38" s="223" t="str">
        <f t="shared" si="9"/>
        <v>Sony</v>
      </c>
      <c r="V38" s="223" t="str">
        <f t="shared" si="9"/>
        <v>VoiceAge</v>
      </c>
      <c r="W38" s="260" t="s">
        <v>115</v>
      </c>
    </row>
    <row r="39" spans="1:27" ht="15">
      <c r="C39" s="213">
        <f>+C6+C14+C22+C25+SUM(C28:C36)</f>
        <v>7603180.0399999991</v>
      </c>
      <c r="D39" s="213">
        <f t="shared" ref="D39:W39" si="10">+D6+D14+D22+D25+SUM(D28:D37)</f>
        <v>620.84</v>
      </c>
      <c r="E39" s="213">
        <f t="shared" si="10"/>
        <v>64236.660000000018</v>
      </c>
      <c r="F39" s="213">
        <f t="shared" si="10"/>
        <v>31436526.380000006</v>
      </c>
      <c r="G39" s="213">
        <f t="shared" si="10"/>
        <v>7278693.9699999997</v>
      </c>
      <c r="H39" s="213">
        <f t="shared" si="10"/>
        <v>778.04</v>
      </c>
      <c r="I39" s="213">
        <f t="shared" si="10"/>
        <v>145956.24999999997</v>
      </c>
      <c r="J39" s="213">
        <f t="shared" si="10"/>
        <v>0</v>
      </c>
      <c r="K39" s="213">
        <f t="shared" si="10"/>
        <v>284769.15000000008</v>
      </c>
      <c r="L39" s="213">
        <f t="shared" si="10"/>
        <v>6319945.0999999996</v>
      </c>
      <c r="M39" s="213">
        <f t="shared" si="10"/>
        <v>462.1</v>
      </c>
      <c r="N39" s="213">
        <f t="shared" si="10"/>
        <v>747203.37</v>
      </c>
      <c r="O39" s="213">
        <f t="shared" si="10"/>
        <v>1955261.9300000004</v>
      </c>
      <c r="P39" s="213">
        <f t="shared" si="10"/>
        <v>31715.86</v>
      </c>
      <c r="Q39" s="213">
        <f t="shared" si="10"/>
        <v>200556.26</v>
      </c>
      <c r="R39" s="213">
        <f t="shared" si="10"/>
        <v>799418.50000000012</v>
      </c>
      <c r="S39" s="213">
        <f t="shared" si="10"/>
        <v>2725385.11</v>
      </c>
      <c r="T39" s="213">
        <f t="shared" si="10"/>
        <v>1373516.43</v>
      </c>
      <c r="U39" s="213">
        <f t="shared" si="10"/>
        <v>34022.32</v>
      </c>
      <c r="V39" s="213">
        <f t="shared" si="10"/>
        <v>277805.61999999994</v>
      </c>
      <c r="W39" s="257">
        <f t="shared" si="10"/>
        <v>61280053.929999985</v>
      </c>
      <c r="X39" s="308" t="s">
        <v>188</v>
      </c>
    </row>
    <row r="40" spans="1:27"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U40" s="227"/>
      <c r="V40" s="227"/>
    </row>
    <row r="41" spans="1:27">
      <c r="A41" s="219"/>
      <c r="B41" s="219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59"/>
    </row>
    <row r="42" spans="1:27">
      <c r="A42" s="226" t="s">
        <v>123</v>
      </c>
      <c r="B42" s="226"/>
      <c r="C42" s="221"/>
    </row>
    <row r="43" spans="1:27" s="245" customFormat="1" ht="38.25">
      <c r="A43" s="226"/>
      <c r="B43" s="226"/>
      <c r="C43" s="216" t="str">
        <f t="shared" ref="C43:H43" si="11">+C5</f>
        <v>Via</v>
      </c>
      <c r="D43" s="216" t="str">
        <f t="shared" si="11"/>
        <v>AT&amp;T</v>
      </c>
      <c r="E43" s="216" t="str">
        <f t="shared" si="11"/>
        <v>AT&amp;T Intellectual Property, LLC</v>
      </c>
      <c r="F43" s="216" t="str">
        <f t="shared" si="11"/>
        <v>Dolby International</v>
      </c>
      <c r="G43" s="216" t="str">
        <f t="shared" si="11"/>
        <v>Dolby Laboratories</v>
      </c>
      <c r="H43" s="216" t="str">
        <f t="shared" si="11"/>
        <v>Ericsson</v>
      </c>
      <c r="I43" s="216" t="s">
        <v>90</v>
      </c>
      <c r="J43" s="216" t="str">
        <f>+J5</f>
        <v>Fraunhofer-Gesellschaft zur Foerderung der angewandten Forschung, e.V.</v>
      </c>
      <c r="K43" s="216" t="str">
        <f>+K5</f>
        <v>JVC Kenwood Corporation</v>
      </c>
      <c r="L43" s="216" t="s">
        <v>57</v>
      </c>
      <c r="M43" s="216" t="str">
        <f>+M5</f>
        <v>LG Electronics</v>
      </c>
      <c r="N43" s="216" t="str">
        <f>+N5</f>
        <v>Microsoft Corporation</v>
      </c>
      <c r="O43" s="216" t="str">
        <f>+O5</f>
        <v>NEC Corporation</v>
      </c>
      <c r="P43" s="216" t="s">
        <v>134</v>
      </c>
      <c r="Q43" s="216" t="str">
        <f>+Q5</f>
        <v>NTT DOCOMO, INC.</v>
      </c>
      <c r="R43" s="216" t="str">
        <f>+R5</f>
        <v>Orange SA</v>
      </c>
      <c r="S43" s="216" t="s">
        <v>119</v>
      </c>
      <c r="T43" s="216" t="str">
        <f>+T5</f>
        <v>Samsung</v>
      </c>
      <c r="U43" s="216" t="s">
        <v>114</v>
      </c>
      <c r="V43" s="216" t="s">
        <v>89</v>
      </c>
      <c r="W43" s="258" t="s">
        <v>115</v>
      </c>
      <c r="Z43" s="245" t="s">
        <v>189</v>
      </c>
    </row>
    <row r="44" spans="1:27" s="228" customFormat="1" ht="34.5" customHeight="1" thickBot="1">
      <c r="C44" s="229">
        <f>+C39</f>
        <v>7603180.0399999991</v>
      </c>
      <c r="D44" s="229">
        <f t="shared" ref="D44:W44" si="12">+D39</f>
        <v>620.84</v>
      </c>
      <c r="E44" s="229">
        <f t="shared" si="12"/>
        <v>64236.660000000018</v>
      </c>
      <c r="F44" s="229">
        <f t="shared" si="12"/>
        <v>31436526.380000006</v>
      </c>
      <c r="G44" s="229">
        <f t="shared" si="12"/>
        <v>7278693.9699999997</v>
      </c>
      <c r="H44" s="229">
        <f t="shared" si="12"/>
        <v>778.04</v>
      </c>
      <c r="I44" s="229">
        <f t="shared" si="12"/>
        <v>145956.24999999997</v>
      </c>
      <c r="J44" s="229">
        <f>+J39</f>
        <v>0</v>
      </c>
      <c r="K44" s="229">
        <f t="shared" si="12"/>
        <v>284769.15000000008</v>
      </c>
      <c r="L44" s="229">
        <f t="shared" si="12"/>
        <v>6319945.0999999996</v>
      </c>
      <c r="M44" s="229">
        <f t="shared" si="12"/>
        <v>462.1</v>
      </c>
      <c r="N44" s="229">
        <f t="shared" si="12"/>
        <v>747203.37</v>
      </c>
      <c r="O44" s="229">
        <f t="shared" si="12"/>
        <v>1955261.9300000004</v>
      </c>
      <c r="P44" s="229">
        <f t="shared" si="12"/>
        <v>31715.86</v>
      </c>
      <c r="Q44" s="229">
        <f t="shared" si="12"/>
        <v>200556.26</v>
      </c>
      <c r="R44" s="229">
        <f t="shared" si="12"/>
        <v>799418.50000000012</v>
      </c>
      <c r="S44" s="229">
        <f t="shared" si="12"/>
        <v>2725385.11</v>
      </c>
      <c r="T44" s="229">
        <f t="shared" si="12"/>
        <v>1373516.43</v>
      </c>
      <c r="U44" s="229">
        <f t="shared" si="12"/>
        <v>34022.32</v>
      </c>
      <c r="V44" s="229">
        <f t="shared" si="12"/>
        <v>277805.61999999994</v>
      </c>
      <c r="W44" s="309">
        <f t="shared" si="12"/>
        <v>61280053.929999985</v>
      </c>
      <c r="X44" s="308" t="s">
        <v>188</v>
      </c>
      <c r="Z44" s="228">
        <f>+[2]payout!I194</f>
        <v>73793815.899999991</v>
      </c>
      <c r="AA44" s="228" t="s">
        <v>190</v>
      </c>
    </row>
    <row r="45" spans="1:27" ht="15" customHeight="1" thickTop="1">
      <c r="C45" s="212"/>
      <c r="W45" s="257" t="s">
        <v>124</v>
      </c>
    </row>
    <row r="46" spans="1:27">
      <c r="A46" s="219"/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59"/>
      <c r="Z46" s="213">
        <f>+Z44-W6</f>
        <v>1408518.4300000072</v>
      </c>
      <c r="AA46" s="213" t="s">
        <v>191</v>
      </c>
    </row>
    <row r="47" spans="1:27">
      <c r="A47" s="230" t="s">
        <v>125</v>
      </c>
      <c r="B47" s="230"/>
      <c r="C47" s="231"/>
      <c r="Z47" s="213">
        <f>+[2]payout!L194+[2]payout!M194</f>
        <v>-1358631.12</v>
      </c>
      <c r="AA47" s="213" t="s">
        <v>192</v>
      </c>
    </row>
    <row r="48" spans="1:27" ht="25.5" customHeight="1">
      <c r="A48" s="230" t="s">
        <v>126</v>
      </c>
      <c r="B48" s="241">
        <v>100000</v>
      </c>
      <c r="C48" s="213">
        <f>C44</f>
        <v>7603180.0399999991</v>
      </c>
      <c r="W48" s="257">
        <f>SUM(C48:V48)</f>
        <v>7603180.0399999991</v>
      </c>
      <c r="Z48" s="213">
        <f>+[2]payout!J195</f>
        <v>-40190.660000000003</v>
      </c>
      <c r="AA48" s="213" t="s">
        <v>193</v>
      </c>
    </row>
    <row r="49" spans="1:28" ht="35.25" customHeight="1">
      <c r="A49" s="212" t="s">
        <v>127</v>
      </c>
      <c r="B49" s="241" t="s">
        <v>133</v>
      </c>
      <c r="D49" s="213">
        <f t="shared" ref="D49:V49" si="13">+D44</f>
        <v>620.84</v>
      </c>
      <c r="E49" s="213">
        <f t="shared" si="13"/>
        <v>64236.660000000018</v>
      </c>
      <c r="H49" s="213">
        <f t="shared" si="13"/>
        <v>778.04</v>
      </c>
      <c r="I49" s="213">
        <f t="shared" si="13"/>
        <v>145956.24999999997</v>
      </c>
      <c r="J49" s="213">
        <f t="shared" si="13"/>
        <v>0</v>
      </c>
      <c r="K49" s="213">
        <f t="shared" si="13"/>
        <v>284769.15000000008</v>
      </c>
      <c r="L49" s="213">
        <f>+L44</f>
        <v>6319945.0999999996</v>
      </c>
      <c r="M49" s="213">
        <f t="shared" si="13"/>
        <v>462.1</v>
      </c>
      <c r="N49" s="213">
        <f t="shared" si="13"/>
        <v>747203.37</v>
      </c>
      <c r="O49" s="213">
        <f t="shared" si="13"/>
        <v>1955261.9300000004</v>
      </c>
      <c r="P49" s="213">
        <f t="shared" si="13"/>
        <v>31715.86</v>
      </c>
      <c r="Q49" s="213">
        <f t="shared" si="13"/>
        <v>200556.26</v>
      </c>
      <c r="R49" s="213">
        <f t="shared" si="13"/>
        <v>799418.50000000012</v>
      </c>
      <c r="S49" s="213">
        <f t="shared" si="13"/>
        <v>2725385.11</v>
      </c>
      <c r="T49" s="213">
        <f t="shared" si="13"/>
        <v>1373516.43</v>
      </c>
      <c r="U49" s="213">
        <f t="shared" si="13"/>
        <v>34022.32</v>
      </c>
      <c r="V49" s="213">
        <f t="shared" si="13"/>
        <v>277805.61999999994</v>
      </c>
      <c r="W49" s="257">
        <f t="shared" ref="W49:W51" si="14">SUM(C49:V49)</f>
        <v>14961653.539999997</v>
      </c>
      <c r="Y49" s="252"/>
      <c r="Z49" s="213">
        <f>+Z46+Z47+Z48</f>
        <v>9696.6500000070373</v>
      </c>
      <c r="AA49" s="310" t="s">
        <v>194</v>
      </c>
    </row>
    <row r="50" spans="1:28" ht="27" customHeight="1">
      <c r="A50" s="212" t="s">
        <v>128</v>
      </c>
      <c r="B50" s="241"/>
      <c r="F50" s="213">
        <f>F44</f>
        <v>31436526.380000006</v>
      </c>
      <c r="G50" s="213">
        <f>G44</f>
        <v>7278693.9699999997</v>
      </c>
      <c r="W50" s="257">
        <f t="shared" si="14"/>
        <v>38715220.350000009</v>
      </c>
      <c r="Y50" s="252"/>
      <c r="Z50" s="253"/>
      <c r="AA50" s="310"/>
    </row>
    <row r="51" spans="1:28" ht="36" customHeight="1">
      <c r="A51" s="212" t="s">
        <v>129</v>
      </c>
      <c r="B51" s="241">
        <v>100809</v>
      </c>
      <c r="C51" s="220">
        <f>-C48</f>
        <v>-7603180.0399999991</v>
      </c>
      <c r="D51" s="213">
        <f t="shared" ref="D51:V51" si="15">-D44</f>
        <v>-620.84</v>
      </c>
      <c r="E51" s="213">
        <f t="shared" si="15"/>
        <v>-64236.660000000018</v>
      </c>
      <c r="F51" s="213">
        <f t="shared" si="15"/>
        <v>-31436526.380000006</v>
      </c>
      <c r="G51" s="213">
        <f t="shared" si="15"/>
        <v>-7278693.9699999997</v>
      </c>
      <c r="H51" s="213">
        <f t="shared" si="15"/>
        <v>-778.04</v>
      </c>
      <c r="I51" s="213">
        <f t="shared" si="15"/>
        <v>-145956.24999999997</v>
      </c>
      <c r="J51" s="213">
        <f t="shared" si="15"/>
        <v>0</v>
      </c>
      <c r="K51" s="213">
        <f t="shared" si="15"/>
        <v>-284769.15000000008</v>
      </c>
      <c r="L51" s="213">
        <f>-L44</f>
        <v>-6319945.0999999996</v>
      </c>
      <c r="M51" s="213">
        <f t="shared" si="15"/>
        <v>-462.1</v>
      </c>
      <c r="N51" s="213">
        <f t="shared" si="15"/>
        <v>-747203.37</v>
      </c>
      <c r="O51" s="213">
        <f t="shared" si="15"/>
        <v>-1955261.9300000004</v>
      </c>
      <c r="P51" s="213">
        <f t="shared" si="15"/>
        <v>-31715.86</v>
      </c>
      <c r="Q51" s="213">
        <f t="shared" si="15"/>
        <v>-200556.26</v>
      </c>
      <c r="R51" s="213">
        <f t="shared" si="15"/>
        <v>-799418.50000000012</v>
      </c>
      <c r="S51" s="213">
        <f t="shared" si="15"/>
        <v>-2725385.11</v>
      </c>
      <c r="T51" s="213">
        <f t="shared" si="15"/>
        <v>-1373516.43</v>
      </c>
      <c r="U51" s="213">
        <f t="shared" si="15"/>
        <v>-34022.32</v>
      </c>
      <c r="V51" s="213">
        <f t="shared" si="15"/>
        <v>-277805.61999999994</v>
      </c>
      <c r="W51" s="257">
        <f t="shared" si="14"/>
        <v>-61280053.929999992</v>
      </c>
      <c r="Y51" s="252"/>
      <c r="Z51" s="253"/>
      <c r="AA51" s="310"/>
    </row>
    <row r="52" spans="1:28" ht="29.25" customHeight="1" thickBot="1">
      <c r="C52" s="232">
        <f t="shared" ref="C52:H52" si="16">SUM(C48:C51)</f>
        <v>0</v>
      </c>
      <c r="D52" s="232">
        <f t="shared" si="16"/>
        <v>0</v>
      </c>
      <c r="E52" s="232">
        <f t="shared" si="16"/>
        <v>0</v>
      </c>
      <c r="F52" s="232">
        <f t="shared" si="16"/>
        <v>0</v>
      </c>
      <c r="G52" s="232">
        <f t="shared" si="16"/>
        <v>0</v>
      </c>
      <c r="H52" s="232">
        <f t="shared" si="16"/>
        <v>0</v>
      </c>
      <c r="I52" s="232"/>
      <c r="J52" s="232">
        <f t="shared" ref="J52:Q52" si="17">SUM(J48:J51)</f>
        <v>0</v>
      </c>
      <c r="K52" s="232">
        <f t="shared" si="17"/>
        <v>0</v>
      </c>
      <c r="L52" s="232"/>
      <c r="M52" s="232">
        <f t="shared" si="17"/>
        <v>0</v>
      </c>
      <c r="N52" s="232">
        <f t="shared" si="17"/>
        <v>0</v>
      </c>
      <c r="O52" s="232">
        <f t="shared" si="17"/>
        <v>0</v>
      </c>
      <c r="P52" s="232">
        <f t="shared" si="17"/>
        <v>0</v>
      </c>
      <c r="Q52" s="232">
        <f t="shared" si="17"/>
        <v>0</v>
      </c>
      <c r="R52" s="232">
        <f>SUM(R48:R51)</f>
        <v>0</v>
      </c>
      <c r="S52" s="232"/>
      <c r="T52" s="232"/>
      <c r="U52" s="232"/>
      <c r="V52" s="232"/>
      <c r="W52" s="264">
        <f>SUM(W48:W51)</f>
        <v>0</v>
      </c>
      <c r="Y52" s="252"/>
      <c r="Z52" s="253"/>
      <c r="AA52" s="310"/>
    </row>
    <row r="53" spans="1:28" ht="15.75" thickTop="1">
      <c r="A53" s="249"/>
      <c r="B53" s="249"/>
      <c r="Y53" s="252"/>
      <c r="Z53" s="253"/>
      <c r="AA53" s="253"/>
    </row>
    <row r="54" spans="1:28" ht="15">
      <c r="Y54" s="252"/>
      <c r="Z54" s="253"/>
      <c r="AA54" s="253"/>
    </row>
    <row r="55" spans="1:28" ht="15">
      <c r="C55" s="1" t="s">
        <v>159</v>
      </c>
      <c r="E55" s="245"/>
      <c r="Y55" s="252"/>
      <c r="Z55" s="253"/>
      <c r="AA55" s="310"/>
    </row>
    <row r="56" spans="1:28" ht="15">
      <c r="C56" s="1" t="s">
        <v>169</v>
      </c>
      <c r="Y56" s="254"/>
    </row>
    <row r="57" spans="1:28" ht="15">
      <c r="B57" s="311"/>
      <c r="Y57" s="254"/>
    </row>
    <row r="58" spans="1:28" ht="15">
      <c r="Y58" s="252"/>
      <c r="Z58" s="253"/>
      <c r="AA58" s="253" t="s">
        <v>195</v>
      </c>
    </row>
    <row r="59" spans="1:28" ht="15">
      <c r="Y59" s="312"/>
      <c r="Z59" s="313"/>
      <c r="AA59" s="314"/>
    </row>
    <row r="60" spans="1:28" ht="15">
      <c r="Y60" s="312"/>
      <c r="Z60" s="315"/>
      <c r="AA60" s="316"/>
    </row>
    <row r="61" spans="1:28" ht="15.75">
      <c r="A61" s="317"/>
      <c r="W61" s="318"/>
      <c r="Y61" s="312"/>
      <c r="Z61" s="313"/>
      <c r="AA61" s="314"/>
      <c r="AB61" s="319"/>
    </row>
    <row r="62" spans="1:28" ht="23.25">
      <c r="B62" s="255"/>
      <c r="V62" s="256"/>
      <c r="W62" s="318"/>
      <c r="Y62" s="312"/>
      <c r="Z62" s="313"/>
      <c r="AA62" s="314"/>
      <c r="AB62" s="319"/>
    </row>
    <row r="63" spans="1:28" ht="16.5" thickBot="1">
      <c r="V63" s="256"/>
      <c r="W63" s="318"/>
      <c r="Y63" s="312"/>
      <c r="Z63" s="313"/>
      <c r="AA63" s="314"/>
      <c r="AB63" s="319"/>
    </row>
    <row r="64" spans="1:28" ht="15.75">
      <c r="V64" s="256"/>
      <c r="W64" s="318"/>
      <c r="Y64" s="320"/>
      <c r="Z64" s="321"/>
      <c r="AA64" s="322"/>
      <c r="AB64" s="323"/>
    </row>
    <row r="65" spans="22:28" ht="15.75">
      <c r="V65" s="256"/>
      <c r="W65" s="318"/>
      <c r="Y65" s="324"/>
      <c r="Z65" s="313"/>
      <c r="AA65" s="314"/>
      <c r="AB65" s="325"/>
    </row>
    <row r="66" spans="22:28" ht="15.75">
      <c r="V66" s="256"/>
      <c r="W66" s="318"/>
      <c r="Y66" s="324"/>
      <c r="Z66" s="326" t="s">
        <v>196</v>
      </c>
      <c r="AA66" s="327">
        <v>97469435.459999993</v>
      </c>
      <c r="AB66" s="325"/>
    </row>
    <row r="67" spans="22:28" ht="15.75">
      <c r="V67" s="256"/>
      <c r="W67" s="318"/>
      <c r="Y67" s="324"/>
      <c r="Z67" s="326" t="s">
        <v>197</v>
      </c>
      <c r="AA67" s="327">
        <v>-7767505.4699999997</v>
      </c>
      <c r="AB67" s="325"/>
    </row>
    <row r="68" spans="22:28" ht="16.5" thickBot="1">
      <c r="V68" s="256"/>
      <c r="W68" s="318"/>
      <c r="Y68" s="324"/>
      <c r="Z68" s="313" t="s">
        <v>198</v>
      </c>
      <c r="AA68" s="328">
        <f>SUM(AA66:AA67)</f>
        <v>89701929.989999995</v>
      </c>
      <c r="AB68" s="325"/>
    </row>
    <row r="69" spans="22:28" ht="16.5" thickTop="1">
      <c r="V69" s="256"/>
      <c r="W69" s="318"/>
      <c r="Y69" s="324"/>
      <c r="Z69" s="313"/>
      <c r="AA69" s="314"/>
      <c r="AB69" s="325"/>
    </row>
    <row r="70" spans="22:28" ht="15.75">
      <c r="V70" s="256"/>
      <c r="W70" s="318"/>
      <c r="Y70" s="324"/>
      <c r="Z70" s="313"/>
      <c r="AA70" s="314"/>
      <c r="AB70" s="325"/>
    </row>
    <row r="71" spans="22:28" ht="15.75">
      <c r="V71" s="256"/>
      <c r="W71" s="318"/>
      <c r="Y71" s="324"/>
      <c r="Z71" s="313" t="s">
        <v>199</v>
      </c>
      <c r="AA71" s="314">
        <f>-'[2]Bank Fees'!H275</f>
        <v>-2637.1099999999997</v>
      </c>
      <c r="AB71" s="325"/>
    </row>
    <row r="72" spans="22:28" ht="15.75">
      <c r="V72" s="256"/>
      <c r="W72" s="318"/>
      <c r="Y72" s="324"/>
      <c r="Z72" s="313" t="s">
        <v>200</v>
      </c>
      <c r="AA72" s="314">
        <f>+C36</f>
        <v>20856.72</v>
      </c>
      <c r="AB72" s="325"/>
    </row>
    <row r="73" spans="22:28" ht="15.75">
      <c r="V73" s="256"/>
      <c r="W73" s="318"/>
      <c r="Y73" s="324"/>
      <c r="Z73" s="313" t="s">
        <v>201</v>
      </c>
      <c r="AA73" s="314">
        <f>+[2]payout!I194</f>
        <v>73793815.899999991</v>
      </c>
      <c r="AB73" s="325"/>
    </row>
    <row r="74" spans="22:28" ht="15.75">
      <c r="V74" s="256"/>
      <c r="W74" s="318"/>
      <c r="Y74" s="324"/>
      <c r="Z74" s="329" t="s">
        <v>202</v>
      </c>
      <c r="AA74" s="314">
        <f>+'[2]Int Income'!G23</f>
        <v>2228.06</v>
      </c>
      <c r="AB74" s="325"/>
    </row>
    <row r="75" spans="22:28" ht="15.75">
      <c r="V75" s="256"/>
      <c r="W75" s="318"/>
      <c r="Y75" s="324"/>
      <c r="Z75" s="329" t="s">
        <v>203</v>
      </c>
      <c r="AA75" s="314">
        <f>+'[2]Amazon Tracking 12.21'!G30</f>
        <v>507.41999999999996</v>
      </c>
      <c r="AB75" s="325"/>
    </row>
    <row r="76" spans="22:28" ht="15.75">
      <c r="V76" s="256"/>
      <c r="W76" s="318"/>
      <c r="Y76" s="324"/>
      <c r="Z76" s="313" t="s">
        <v>204</v>
      </c>
      <c r="AA76" s="305">
        <f>-AC220</f>
        <v>17299053.289999988</v>
      </c>
      <c r="AB76" s="325"/>
    </row>
    <row r="77" spans="22:28" ht="15.75">
      <c r="V77" s="256"/>
      <c r="W77" s="318"/>
      <c r="Y77" s="324"/>
      <c r="Z77" s="313" t="s">
        <v>205</v>
      </c>
      <c r="AA77" s="314">
        <f>+'[2]Amazon Tracking 12.21'!Y12-'[2]Amazon Tracking 12.21'!AB12</f>
        <v>-1412663.07</v>
      </c>
      <c r="AB77" s="325"/>
    </row>
    <row r="78" spans="22:28" ht="15.75">
      <c r="V78" s="256"/>
      <c r="W78" s="318"/>
      <c r="Y78" s="324"/>
      <c r="Z78" s="313"/>
      <c r="AA78" s="314"/>
      <c r="AB78" s="325"/>
    </row>
    <row r="79" spans="22:28" ht="16.5" thickBot="1">
      <c r="V79" s="256"/>
      <c r="W79" s="318"/>
      <c r="Y79" s="324"/>
      <c r="Z79" s="313" t="s">
        <v>206</v>
      </c>
      <c r="AA79" s="328">
        <f>+AA68-SUM(AA71:AA77)</f>
        <v>768.78000000119209</v>
      </c>
      <c r="AB79" s="325"/>
    </row>
    <row r="80" spans="22:28" ht="16.5" thickTop="1">
      <c r="V80" s="256"/>
      <c r="W80" s="318"/>
      <c r="Y80" s="324"/>
      <c r="Z80" s="313"/>
      <c r="AA80" s="314"/>
      <c r="AB80" s="325"/>
    </row>
    <row r="81" spans="22:29" ht="16.5" thickBot="1">
      <c r="V81" s="256"/>
      <c r="W81" s="318"/>
      <c r="Y81" s="330"/>
      <c r="Z81" s="331"/>
      <c r="AA81" s="332"/>
      <c r="AB81" s="333"/>
    </row>
    <row r="82" spans="22:29" ht="15.75">
      <c r="V82" s="256"/>
      <c r="W82" s="318"/>
      <c r="Y82" s="312"/>
      <c r="Z82" s="313"/>
      <c r="AA82" s="314"/>
      <c r="AB82" s="319"/>
    </row>
    <row r="83" spans="22:29" ht="15.75">
      <c r="V83" s="256"/>
      <c r="W83" s="318"/>
      <c r="Y83" s="312"/>
      <c r="Z83" s="313"/>
      <c r="AA83" s="314"/>
      <c r="AB83" s="319"/>
    </row>
    <row r="84" spans="22:29" ht="15">
      <c r="V84" s="256"/>
      <c r="W84" s="318"/>
      <c r="Y84" s="312"/>
      <c r="Z84" s="313"/>
      <c r="AA84" s="314"/>
    </row>
    <row r="85" spans="22:29" ht="15">
      <c r="V85" s="256"/>
      <c r="W85" s="318"/>
      <c r="Y85" s="312"/>
      <c r="Z85" s="313"/>
      <c r="AA85" s="334"/>
      <c r="AB85" s="213" t="s">
        <v>207</v>
      </c>
      <c r="AC85" s="213">
        <v>-42.53</v>
      </c>
    </row>
    <row r="86" spans="22:29" ht="15">
      <c r="V86" s="256"/>
      <c r="W86" s="318"/>
      <c r="Y86" s="312"/>
      <c r="Z86" s="313"/>
      <c r="AA86" s="314"/>
      <c r="AB86" s="213" t="s">
        <v>208</v>
      </c>
      <c r="AC86" s="213">
        <v>-1511.87</v>
      </c>
    </row>
    <row r="87" spans="22:29" ht="15">
      <c r="V87" s="227"/>
      <c r="Y87" s="312"/>
      <c r="Z87" s="313"/>
      <c r="AA87" s="314"/>
      <c r="AB87" s="213" t="s">
        <v>209</v>
      </c>
      <c r="AC87" s="213">
        <v>-95050</v>
      </c>
    </row>
    <row r="88" spans="22:29" ht="15">
      <c r="V88" s="227"/>
      <c r="Y88" s="312"/>
      <c r="Z88" s="313"/>
      <c r="AA88" s="314"/>
      <c r="AB88" s="213" t="s">
        <v>209</v>
      </c>
      <c r="AC88" s="213">
        <v>-95709.66</v>
      </c>
    </row>
    <row r="89" spans="22:29" ht="15">
      <c r="Y89" s="312"/>
      <c r="Z89" s="313"/>
      <c r="AA89" s="314"/>
      <c r="AB89" s="213" t="s">
        <v>210</v>
      </c>
      <c r="AC89" s="213">
        <v>-26.11</v>
      </c>
    </row>
    <row r="90" spans="22:29" ht="15">
      <c r="Y90" s="312"/>
      <c r="Z90" s="313"/>
      <c r="AA90" s="314"/>
      <c r="AB90" s="213" t="s">
        <v>211</v>
      </c>
      <c r="AC90" s="213">
        <v>-15253792.630000001</v>
      </c>
    </row>
    <row r="91" spans="22:29" ht="15">
      <c r="Y91" s="312"/>
      <c r="Z91" s="313"/>
      <c r="AA91" s="314"/>
      <c r="AB91" s="213" t="s">
        <v>212</v>
      </c>
      <c r="AC91" s="213">
        <v>-183.5</v>
      </c>
    </row>
    <row r="92" spans="22:29" ht="15">
      <c r="Y92" s="312"/>
      <c r="Z92" s="313"/>
      <c r="AA92" s="314"/>
      <c r="AB92" s="213" t="s">
        <v>213</v>
      </c>
      <c r="AC92" s="213">
        <v>-38867.29</v>
      </c>
    </row>
    <row r="93" spans="22:29" ht="15">
      <c r="Y93" s="312"/>
      <c r="Z93" s="313"/>
      <c r="AA93" s="314"/>
      <c r="AB93" s="213" t="s">
        <v>214</v>
      </c>
      <c r="AC93" s="213">
        <v>-72007.320000000007</v>
      </c>
    </row>
    <row r="94" spans="22:29" ht="15">
      <c r="Y94" s="312"/>
      <c r="Z94" s="313"/>
      <c r="AA94" s="314"/>
      <c r="AB94" s="213" t="s">
        <v>215</v>
      </c>
      <c r="AC94" s="213">
        <v>-33.46</v>
      </c>
    </row>
    <row r="95" spans="22:29" ht="15">
      <c r="Y95" s="312"/>
      <c r="Z95" s="313"/>
      <c r="AA95" s="314"/>
      <c r="AB95" s="213" t="s">
        <v>216</v>
      </c>
      <c r="AC95" s="213">
        <v>-5174.55</v>
      </c>
    </row>
    <row r="96" spans="22:29" ht="15">
      <c r="Y96" s="312"/>
      <c r="Z96" s="313"/>
      <c r="AA96" s="314"/>
      <c r="AB96" s="213" t="s">
        <v>217</v>
      </c>
      <c r="AC96" s="213">
        <v>-62.72</v>
      </c>
    </row>
    <row r="97" spans="25:29" ht="15">
      <c r="Y97" s="312"/>
      <c r="Z97" s="313"/>
      <c r="AA97" s="313"/>
      <c r="AB97" s="213" t="s">
        <v>217</v>
      </c>
      <c r="AC97" s="213">
        <v>-215.6</v>
      </c>
    </row>
    <row r="98" spans="25:29" ht="15">
      <c r="Y98" s="312"/>
      <c r="Z98" s="313"/>
      <c r="AA98" s="314"/>
      <c r="AB98" s="213" t="s">
        <v>218</v>
      </c>
      <c r="AC98" s="213">
        <v>-8.8800000000000008</v>
      </c>
    </row>
    <row r="99" spans="25:29" ht="15">
      <c r="Y99" s="312"/>
      <c r="Z99" s="313"/>
      <c r="AA99" s="314"/>
      <c r="AB99" s="213" t="s">
        <v>219</v>
      </c>
      <c r="AC99" s="213">
        <v>-42.54</v>
      </c>
    </row>
    <row r="100" spans="25:29" ht="15">
      <c r="Y100" s="312"/>
      <c r="Z100" s="313"/>
      <c r="AA100" s="314"/>
      <c r="AB100" s="213" t="s">
        <v>219</v>
      </c>
      <c r="AC100" s="213">
        <v>-87.46</v>
      </c>
    </row>
    <row r="101" spans="25:29" ht="15">
      <c r="Y101" s="312"/>
      <c r="Z101" s="313"/>
      <c r="AA101" s="314"/>
      <c r="AB101" s="213" t="s">
        <v>220</v>
      </c>
      <c r="AC101" s="213">
        <v>-77.69</v>
      </c>
    </row>
    <row r="102" spans="25:29" ht="15">
      <c r="Y102" s="312"/>
      <c r="Z102" s="313"/>
      <c r="AA102" s="314"/>
      <c r="AB102" s="213" t="s">
        <v>221</v>
      </c>
      <c r="AC102" s="213">
        <v>-68.599999999999994</v>
      </c>
    </row>
    <row r="103" spans="25:29" ht="15">
      <c r="Y103" s="312"/>
      <c r="Z103" s="313"/>
      <c r="AA103" s="314"/>
      <c r="AB103" s="213" t="s">
        <v>222</v>
      </c>
      <c r="AC103" s="213">
        <v>-3852.54</v>
      </c>
    </row>
    <row r="104" spans="25:29" ht="15">
      <c r="Y104" s="312"/>
      <c r="Z104" s="313"/>
      <c r="AA104" s="314"/>
      <c r="AB104" s="213" t="s">
        <v>223</v>
      </c>
      <c r="AC104" s="213">
        <v>-99.02</v>
      </c>
    </row>
    <row r="105" spans="25:29" ht="15">
      <c r="Y105" s="312"/>
      <c r="Z105" s="313"/>
      <c r="AA105" s="314"/>
      <c r="AB105" s="213" t="s">
        <v>224</v>
      </c>
      <c r="AC105" s="213">
        <v>-17.36</v>
      </c>
    </row>
    <row r="106" spans="25:29" ht="15">
      <c r="Y106" s="312"/>
      <c r="Z106" s="313"/>
      <c r="AA106" s="314"/>
      <c r="AB106" s="245" t="s">
        <v>225</v>
      </c>
      <c r="AC106" s="213">
        <v>-186.89</v>
      </c>
    </row>
    <row r="107" spans="25:29" ht="15">
      <c r="Y107" s="312"/>
      <c r="Z107" s="313"/>
      <c r="AA107" s="314"/>
      <c r="AB107" s="213" t="s">
        <v>226</v>
      </c>
      <c r="AC107" s="213">
        <v>-13.53</v>
      </c>
    </row>
    <row r="108" spans="25:29" ht="15">
      <c r="Y108" s="312"/>
      <c r="Z108" s="313"/>
      <c r="AA108" s="314"/>
      <c r="AB108" s="213" t="s">
        <v>227</v>
      </c>
      <c r="AC108" s="213">
        <v>-207.28</v>
      </c>
    </row>
    <row r="109" spans="25:29" ht="15">
      <c r="Y109" s="312"/>
      <c r="Z109" s="313"/>
      <c r="AA109" s="314"/>
      <c r="AB109" s="213" t="s">
        <v>228</v>
      </c>
      <c r="AC109" s="213">
        <v>-29.52</v>
      </c>
    </row>
    <row r="110" spans="25:29" ht="15">
      <c r="Y110" s="312"/>
      <c r="Z110" s="313"/>
      <c r="AA110" s="313"/>
      <c r="AB110" s="213" t="s">
        <v>229</v>
      </c>
      <c r="AC110" s="213">
        <v>-2242.8200000000002</v>
      </c>
    </row>
    <row r="111" spans="25:29" ht="15">
      <c r="Y111" s="312"/>
      <c r="Z111" s="313"/>
      <c r="AA111" s="314"/>
      <c r="AB111" s="213" t="s">
        <v>229</v>
      </c>
      <c r="AC111" s="213">
        <v>-1883.33</v>
      </c>
    </row>
    <row r="112" spans="25:29" ht="15">
      <c r="Y112" s="312"/>
      <c r="Z112" s="313"/>
      <c r="AA112" s="314"/>
      <c r="AB112" s="213" t="s">
        <v>230</v>
      </c>
      <c r="AC112" s="213">
        <v>-1184.1600000000001</v>
      </c>
    </row>
    <row r="113" spans="25:29" ht="15">
      <c r="Y113" s="312"/>
      <c r="Z113" s="313"/>
      <c r="AA113" s="314"/>
      <c r="AB113" s="213" t="s">
        <v>231</v>
      </c>
      <c r="AC113" s="213">
        <v>-1406.72</v>
      </c>
    </row>
    <row r="114" spans="25:29" ht="15">
      <c r="Y114" s="312"/>
      <c r="Z114" s="313"/>
      <c r="AA114" s="314"/>
      <c r="AB114" s="213" t="s">
        <v>232</v>
      </c>
      <c r="AC114" s="213">
        <v>-76.37</v>
      </c>
    </row>
    <row r="115" spans="25:29" ht="15">
      <c r="Y115" s="312"/>
      <c r="Z115" s="313"/>
      <c r="AA115" s="314"/>
      <c r="AB115" s="213" t="s">
        <v>233</v>
      </c>
      <c r="AC115" s="213">
        <v>-5.47</v>
      </c>
    </row>
    <row r="116" spans="25:29" ht="15">
      <c r="Y116" s="312"/>
      <c r="Z116" s="313"/>
      <c r="AA116" s="314"/>
      <c r="AB116" s="213" t="s">
        <v>233</v>
      </c>
      <c r="AC116" s="213">
        <v>-79.28</v>
      </c>
    </row>
    <row r="117" spans="25:29" ht="15">
      <c r="Y117" s="312"/>
      <c r="Z117" s="313"/>
      <c r="AA117" s="314"/>
      <c r="AB117" s="213" t="s">
        <v>234</v>
      </c>
      <c r="AC117" s="213">
        <v>-779.18</v>
      </c>
    </row>
    <row r="118" spans="25:29" ht="15">
      <c r="Y118" s="312"/>
      <c r="Z118" s="313"/>
      <c r="AA118" s="314"/>
      <c r="AB118" s="213" t="s">
        <v>235</v>
      </c>
      <c r="AC118" s="213">
        <v>-186.88</v>
      </c>
    </row>
    <row r="119" spans="25:29" ht="15">
      <c r="Y119" s="312"/>
      <c r="Z119" s="313"/>
      <c r="AA119" s="314"/>
      <c r="AB119" s="213" t="s">
        <v>236</v>
      </c>
      <c r="AC119" s="213">
        <v>-286.87</v>
      </c>
    </row>
    <row r="120" spans="25:29" ht="15">
      <c r="Y120" s="312"/>
      <c r="Z120" s="313"/>
      <c r="AA120" s="314"/>
      <c r="AB120" s="213" t="s">
        <v>237</v>
      </c>
      <c r="AC120" s="213">
        <v>-21.16</v>
      </c>
    </row>
    <row r="121" spans="25:29" ht="15">
      <c r="Y121" s="312"/>
      <c r="Z121" s="313"/>
      <c r="AA121" s="314"/>
      <c r="AB121" s="213" t="s">
        <v>238</v>
      </c>
      <c r="AC121" s="213">
        <v>-1379.87</v>
      </c>
    </row>
    <row r="122" spans="25:29" ht="15">
      <c r="Y122" s="312"/>
      <c r="Z122" s="313"/>
      <c r="AA122" s="314"/>
      <c r="AB122" s="213" t="s">
        <v>239</v>
      </c>
      <c r="AC122" s="213">
        <v>-79.08</v>
      </c>
    </row>
    <row r="123" spans="25:29" ht="15">
      <c r="Y123" s="312"/>
      <c r="Z123" s="313"/>
      <c r="AA123" s="314"/>
      <c r="AB123" s="213" t="s">
        <v>240</v>
      </c>
      <c r="AC123" s="213">
        <v>-43036.58</v>
      </c>
    </row>
    <row r="124" spans="25:29" ht="15">
      <c r="Y124" s="312"/>
      <c r="Z124" s="313"/>
      <c r="AA124" s="314"/>
      <c r="AB124" s="213" t="s">
        <v>241</v>
      </c>
      <c r="AC124" s="213">
        <v>-0.53</v>
      </c>
    </row>
    <row r="125" spans="25:29" ht="15">
      <c r="Y125" s="312"/>
      <c r="Z125" s="313"/>
      <c r="AA125" s="314"/>
      <c r="AB125" s="213" t="s">
        <v>242</v>
      </c>
      <c r="AC125" s="213">
        <v>-1.97</v>
      </c>
    </row>
    <row r="126" spans="25:29" ht="15">
      <c r="Y126" s="312"/>
      <c r="Z126" s="313"/>
      <c r="AA126" s="314"/>
      <c r="AB126" s="213" t="s">
        <v>243</v>
      </c>
      <c r="AC126" s="213">
        <v>-62.11</v>
      </c>
    </row>
    <row r="127" spans="25:29" ht="15">
      <c r="Y127" s="312"/>
      <c r="Z127" s="313"/>
      <c r="AA127" s="314"/>
      <c r="AB127" s="213" t="s">
        <v>244</v>
      </c>
      <c r="AC127" s="213">
        <v>-167.45</v>
      </c>
    </row>
    <row r="128" spans="25:29" ht="15">
      <c r="Y128" s="312"/>
      <c r="Z128" s="313"/>
      <c r="AA128" s="314"/>
      <c r="AB128" s="213" t="s">
        <v>245</v>
      </c>
      <c r="AC128" s="213">
        <v>-6495.11</v>
      </c>
    </row>
    <row r="129" spans="25:29" ht="15">
      <c r="Y129" s="312"/>
      <c r="Z129" s="313"/>
      <c r="AA129" s="314"/>
      <c r="AB129" s="213" t="s">
        <v>245</v>
      </c>
      <c r="AC129" s="213">
        <v>-411321.95</v>
      </c>
    </row>
    <row r="130" spans="25:29" ht="15">
      <c r="Y130" s="312"/>
      <c r="Z130" s="313"/>
      <c r="AA130" s="314"/>
      <c r="AB130" s="213" t="s">
        <v>246</v>
      </c>
      <c r="AC130" s="213">
        <v>-1700.68</v>
      </c>
    </row>
    <row r="131" spans="25:29" ht="15">
      <c r="Y131" s="312"/>
      <c r="Z131" s="313"/>
      <c r="AA131" s="314"/>
      <c r="AB131" s="213" t="s">
        <v>247</v>
      </c>
      <c r="AC131" s="213">
        <v>-50000</v>
      </c>
    </row>
    <row r="132" spans="25:29" ht="15">
      <c r="Y132" s="312"/>
      <c r="Z132" s="313"/>
      <c r="AA132" s="314"/>
      <c r="AB132" s="213" t="s">
        <v>247</v>
      </c>
      <c r="AC132" s="213">
        <v>-7.04</v>
      </c>
    </row>
    <row r="133" spans="25:29" ht="15">
      <c r="Y133" s="312"/>
      <c r="Z133" s="313"/>
      <c r="AA133" s="314"/>
      <c r="AB133" s="213" t="s">
        <v>248</v>
      </c>
      <c r="AC133" s="213">
        <v>-1402.93</v>
      </c>
    </row>
    <row r="134" spans="25:29" ht="15">
      <c r="Y134" s="312"/>
      <c r="Z134" s="313"/>
      <c r="AA134" s="314"/>
      <c r="AB134" s="213" t="s">
        <v>249</v>
      </c>
      <c r="AC134" s="213">
        <v>-7476.5</v>
      </c>
    </row>
    <row r="135" spans="25:29" ht="15">
      <c r="Y135" s="312"/>
      <c r="Z135" s="313"/>
      <c r="AA135" s="314"/>
      <c r="AB135" s="213" t="s">
        <v>250</v>
      </c>
      <c r="AC135" s="213">
        <v>-23570.26</v>
      </c>
    </row>
    <row r="136" spans="25:29" ht="15">
      <c r="Y136" s="312"/>
      <c r="Z136" s="313"/>
      <c r="AA136" s="314"/>
      <c r="AB136" s="213" t="s">
        <v>251</v>
      </c>
      <c r="AC136" s="213">
        <v>-7.92</v>
      </c>
    </row>
    <row r="137" spans="25:29" ht="15">
      <c r="Y137" s="312"/>
      <c r="Z137" s="313"/>
      <c r="AA137" s="314"/>
      <c r="AB137" s="213" t="s">
        <v>252</v>
      </c>
      <c r="AC137" s="213">
        <v>-54.49</v>
      </c>
    </row>
    <row r="138" spans="25:29" ht="15">
      <c r="Y138" s="312"/>
      <c r="Z138" s="313"/>
      <c r="AA138" s="314"/>
      <c r="AB138" s="213" t="s">
        <v>253</v>
      </c>
      <c r="AC138" s="213">
        <v>-12.01</v>
      </c>
    </row>
    <row r="139" spans="25:29" ht="15">
      <c r="Y139" s="312"/>
      <c r="Z139" s="313"/>
      <c r="AA139" s="314"/>
      <c r="AB139" s="213" t="s">
        <v>254</v>
      </c>
      <c r="AC139" s="213">
        <v>-635.19000000000005</v>
      </c>
    </row>
    <row r="140" spans="25:29" ht="15">
      <c r="Y140" s="312"/>
      <c r="Z140" s="313"/>
      <c r="AA140" s="314"/>
      <c r="AB140" s="213" t="s">
        <v>255</v>
      </c>
      <c r="AC140" s="213">
        <v>-8075</v>
      </c>
    </row>
    <row r="141" spans="25:29" ht="15">
      <c r="Y141" s="312"/>
      <c r="Z141" s="313"/>
      <c r="AA141" s="313"/>
      <c r="AB141" s="213" t="s">
        <v>256</v>
      </c>
      <c r="AC141" s="213">
        <v>-896.33</v>
      </c>
    </row>
    <row r="142" spans="25:29" ht="15.75" thickBot="1">
      <c r="AA142" s="335"/>
      <c r="AB142" s="213" t="s">
        <v>257</v>
      </c>
      <c r="AC142" s="213">
        <v>-954.75</v>
      </c>
    </row>
    <row r="143" spans="25:29" ht="13.5" thickTop="1">
      <c r="AB143" s="213" t="s">
        <v>258</v>
      </c>
      <c r="AC143" s="213">
        <v>-350</v>
      </c>
    </row>
    <row r="144" spans="25:29">
      <c r="AB144" s="213" t="s">
        <v>259</v>
      </c>
      <c r="AC144" s="213">
        <v>-10611</v>
      </c>
    </row>
    <row r="145" spans="28:29">
      <c r="AB145" s="213" t="s">
        <v>260</v>
      </c>
      <c r="AC145" s="213">
        <v>-59.44</v>
      </c>
    </row>
    <row r="146" spans="28:29">
      <c r="AB146" s="213" t="s">
        <v>261</v>
      </c>
      <c r="AC146" s="213">
        <v>-75.92</v>
      </c>
    </row>
    <row r="147" spans="28:29">
      <c r="AB147" s="213" t="s">
        <v>73</v>
      </c>
      <c r="AC147" s="213">
        <v>-163457.91</v>
      </c>
    </row>
    <row r="148" spans="28:29">
      <c r="AB148" s="213" t="s">
        <v>73</v>
      </c>
      <c r="AC148" s="213">
        <v>-56928.07</v>
      </c>
    </row>
    <row r="149" spans="28:29">
      <c r="AB149" s="213" t="s">
        <v>73</v>
      </c>
      <c r="AC149" s="213">
        <v>-32000</v>
      </c>
    </row>
    <row r="150" spans="28:29">
      <c r="AB150" s="213" t="s">
        <v>262</v>
      </c>
      <c r="AC150" s="213">
        <v>-527.47</v>
      </c>
    </row>
    <row r="151" spans="28:29">
      <c r="AB151" s="213" t="s">
        <v>263</v>
      </c>
      <c r="AC151" s="213">
        <v>-162.22999999999999</v>
      </c>
    </row>
    <row r="152" spans="28:29">
      <c r="AB152" s="213" t="s">
        <v>263</v>
      </c>
      <c r="AC152" s="213">
        <v>-139.82</v>
      </c>
    </row>
    <row r="153" spans="28:29">
      <c r="AB153" s="213" t="s">
        <v>264</v>
      </c>
      <c r="AC153" s="213">
        <v>-60.53</v>
      </c>
    </row>
    <row r="154" spans="28:29">
      <c r="AB154" s="213" t="s">
        <v>265</v>
      </c>
      <c r="AC154" s="213">
        <v>-334.18</v>
      </c>
    </row>
    <row r="155" spans="28:29">
      <c r="AB155" s="213" t="s">
        <v>266</v>
      </c>
      <c r="AC155" s="213">
        <v>-32.94</v>
      </c>
    </row>
    <row r="156" spans="28:29">
      <c r="AB156" s="213" t="s">
        <v>266</v>
      </c>
      <c r="AC156" s="213">
        <v>-500</v>
      </c>
    </row>
    <row r="157" spans="28:29">
      <c r="AB157" s="213" t="s">
        <v>267</v>
      </c>
      <c r="AC157" s="213">
        <v>-665.23</v>
      </c>
    </row>
    <row r="158" spans="28:29">
      <c r="AB158" s="213" t="s">
        <v>268</v>
      </c>
      <c r="AC158" s="213">
        <v>-1774.03</v>
      </c>
    </row>
    <row r="159" spans="28:29">
      <c r="AB159" s="213" t="s">
        <v>269</v>
      </c>
      <c r="AC159" s="213">
        <v>-3.5</v>
      </c>
    </row>
    <row r="160" spans="28:29">
      <c r="AB160" s="213" t="s">
        <v>269</v>
      </c>
      <c r="AC160" s="213">
        <v>-22.45</v>
      </c>
    </row>
    <row r="161" spans="28:29">
      <c r="AB161" s="213" t="s">
        <v>269</v>
      </c>
      <c r="AC161" s="213">
        <v>-16.59</v>
      </c>
    </row>
    <row r="162" spans="28:29">
      <c r="AB162" s="213" t="s">
        <v>270</v>
      </c>
      <c r="AC162" s="213">
        <v>-70.52</v>
      </c>
    </row>
    <row r="163" spans="28:29">
      <c r="AB163" s="213" t="s">
        <v>270</v>
      </c>
      <c r="AC163" s="213">
        <v>-722.27</v>
      </c>
    </row>
    <row r="164" spans="28:29">
      <c r="AB164" s="213" t="s">
        <v>271</v>
      </c>
      <c r="AC164" s="213">
        <v>-411.88</v>
      </c>
    </row>
    <row r="165" spans="28:29">
      <c r="AB165" s="213" t="s">
        <v>113</v>
      </c>
      <c r="AC165" s="213">
        <v>-53579.14</v>
      </c>
    </row>
    <row r="166" spans="28:29">
      <c r="AB166" s="213" t="s">
        <v>272</v>
      </c>
      <c r="AC166" s="213">
        <v>-182.86</v>
      </c>
    </row>
    <row r="167" spans="28:29">
      <c r="AB167" s="213" t="s">
        <v>273</v>
      </c>
      <c r="AC167" s="213">
        <v>-35.92</v>
      </c>
    </row>
    <row r="168" spans="28:29">
      <c r="AB168" s="213" t="s">
        <v>274</v>
      </c>
      <c r="AC168" s="213">
        <v>-32.39</v>
      </c>
    </row>
    <row r="169" spans="28:29">
      <c r="AB169" s="213" t="s">
        <v>275</v>
      </c>
      <c r="AC169" s="213">
        <v>-1790.99</v>
      </c>
    </row>
    <row r="170" spans="28:29">
      <c r="AB170" s="213" t="s">
        <v>276</v>
      </c>
      <c r="AC170" s="213">
        <v>-6374</v>
      </c>
    </row>
    <row r="171" spans="28:29">
      <c r="AB171" s="213" t="s">
        <v>277</v>
      </c>
      <c r="AC171" s="213">
        <v>-93407.41</v>
      </c>
    </row>
    <row r="172" spans="28:29">
      <c r="AB172" s="213" t="s">
        <v>278</v>
      </c>
      <c r="AC172" s="213">
        <v>-25.86</v>
      </c>
    </row>
    <row r="173" spans="28:29">
      <c r="AB173" s="213" t="s">
        <v>279</v>
      </c>
      <c r="AC173" s="213">
        <v>-203.01</v>
      </c>
    </row>
    <row r="174" spans="28:29">
      <c r="AB174" s="213" t="s">
        <v>280</v>
      </c>
      <c r="AC174" s="213">
        <v>-97.98</v>
      </c>
    </row>
    <row r="175" spans="28:29">
      <c r="AB175" s="213" t="s">
        <v>281</v>
      </c>
      <c r="AC175" s="213">
        <v>-3470.76</v>
      </c>
    </row>
    <row r="176" spans="28:29">
      <c r="AB176" s="213" t="s">
        <v>282</v>
      </c>
      <c r="AC176" s="213">
        <v>-4829.3999999999996</v>
      </c>
    </row>
    <row r="177" spans="28:29">
      <c r="AB177" s="213" t="s">
        <v>283</v>
      </c>
      <c r="AC177" s="213">
        <v>-91.13</v>
      </c>
    </row>
    <row r="178" spans="28:29">
      <c r="AB178" s="213" t="s">
        <v>284</v>
      </c>
      <c r="AC178" s="213">
        <v>-10.29</v>
      </c>
    </row>
    <row r="179" spans="28:29">
      <c r="AB179" s="213" t="s">
        <v>285</v>
      </c>
      <c r="AC179" s="213">
        <v>-173.49</v>
      </c>
    </row>
    <row r="180" spans="28:29">
      <c r="AB180" s="213" t="s">
        <v>286</v>
      </c>
      <c r="AC180" s="213">
        <v>-5386.33</v>
      </c>
    </row>
    <row r="181" spans="28:29">
      <c r="AB181" s="213" t="s">
        <v>287</v>
      </c>
      <c r="AC181" s="213">
        <v>-16.53</v>
      </c>
    </row>
    <row r="182" spans="28:29">
      <c r="AB182" s="213" t="s">
        <v>288</v>
      </c>
      <c r="AC182" s="213">
        <v>-65.55</v>
      </c>
    </row>
    <row r="183" spans="28:29">
      <c r="AB183" s="213" t="s">
        <v>289</v>
      </c>
      <c r="AC183" s="213">
        <v>-149.96</v>
      </c>
    </row>
    <row r="184" spans="28:29">
      <c r="AB184" s="213" t="s">
        <v>290</v>
      </c>
      <c r="AC184" s="213">
        <v>-9453.5300000000007</v>
      </c>
    </row>
    <row r="185" spans="28:29">
      <c r="AB185" s="213" t="s">
        <v>291</v>
      </c>
      <c r="AC185" s="213">
        <v>-565.04</v>
      </c>
    </row>
    <row r="186" spans="28:29">
      <c r="AB186" s="213" t="s">
        <v>291</v>
      </c>
      <c r="AC186" s="213">
        <v>-526.84</v>
      </c>
    </row>
    <row r="187" spans="28:29">
      <c r="AB187" s="213" t="s">
        <v>292</v>
      </c>
      <c r="AC187" s="213">
        <v>-12.3</v>
      </c>
    </row>
    <row r="188" spans="28:29">
      <c r="AB188" s="213" t="s">
        <v>292</v>
      </c>
      <c r="AC188" s="213">
        <v>-34716.51</v>
      </c>
    </row>
    <row r="189" spans="28:29">
      <c r="AB189" s="213" t="s">
        <v>293</v>
      </c>
      <c r="AC189" s="213">
        <v>-1992.73</v>
      </c>
    </row>
    <row r="190" spans="28:29">
      <c r="AB190" s="213" t="s">
        <v>294</v>
      </c>
      <c r="AC190" s="213">
        <v>-196.64</v>
      </c>
    </row>
    <row r="191" spans="28:29">
      <c r="AB191" s="213" t="s">
        <v>295</v>
      </c>
      <c r="AC191" s="213">
        <v>-466207.75</v>
      </c>
    </row>
    <row r="192" spans="28:29">
      <c r="AB192" s="213" t="s">
        <v>295</v>
      </c>
      <c r="AC192" s="213">
        <v>-24833.14</v>
      </c>
    </row>
    <row r="193" spans="28:29">
      <c r="AB193" s="213" t="s">
        <v>296</v>
      </c>
    </row>
    <row r="194" spans="28:29">
      <c r="AB194" s="213" t="s">
        <v>296</v>
      </c>
    </row>
    <row r="195" spans="28:29">
      <c r="AB195" s="213" t="s">
        <v>297</v>
      </c>
      <c r="AC195" s="213">
        <v>-113524.55</v>
      </c>
    </row>
    <row r="196" spans="28:29">
      <c r="AB196" s="213" t="s">
        <v>298</v>
      </c>
      <c r="AC196" s="213">
        <v>-18622.54</v>
      </c>
    </row>
    <row r="197" spans="28:29">
      <c r="AB197" s="213" t="s">
        <v>299</v>
      </c>
      <c r="AC197" s="213">
        <v>-10703.96</v>
      </c>
    </row>
    <row r="198" spans="28:29">
      <c r="AB198" s="213" t="s">
        <v>300</v>
      </c>
      <c r="AC198" s="213">
        <v>-1752.32</v>
      </c>
    </row>
    <row r="199" spans="28:29">
      <c r="AB199" s="213" t="s">
        <v>301</v>
      </c>
      <c r="AC199" s="213">
        <v>-857.08</v>
      </c>
    </row>
    <row r="200" spans="28:29">
      <c r="AB200" s="213" t="s">
        <v>302</v>
      </c>
      <c r="AC200" s="213">
        <v>-3333.18</v>
      </c>
    </row>
    <row r="201" spans="28:29">
      <c r="AB201" s="213" t="s">
        <v>303</v>
      </c>
      <c r="AC201" s="213">
        <v>-13814.08</v>
      </c>
    </row>
    <row r="202" spans="28:29">
      <c r="AB202" s="213" t="s">
        <v>304</v>
      </c>
      <c r="AC202" s="213">
        <v>-11517</v>
      </c>
    </row>
    <row r="203" spans="28:29">
      <c r="AB203" s="213" t="s">
        <v>305</v>
      </c>
      <c r="AC203" s="213">
        <v>-98</v>
      </c>
    </row>
    <row r="204" spans="28:29">
      <c r="AB204" s="213" t="s">
        <v>306</v>
      </c>
      <c r="AC204" s="213">
        <v>-7042.86</v>
      </c>
    </row>
    <row r="205" spans="28:29">
      <c r="AB205" s="213" t="s">
        <v>307</v>
      </c>
      <c r="AC205" s="213">
        <v>-540</v>
      </c>
    </row>
    <row r="206" spans="28:29">
      <c r="AB206" s="213" t="s">
        <v>308</v>
      </c>
      <c r="AC206" s="213">
        <v>-170.21</v>
      </c>
    </row>
    <row r="207" spans="28:29">
      <c r="AB207" s="213" t="s">
        <v>309</v>
      </c>
      <c r="AC207" s="213">
        <v>-1800</v>
      </c>
    </row>
    <row r="208" spans="28:29">
      <c r="AB208" s="213" t="s">
        <v>309</v>
      </c>
      <c r="AC208" s="213">
        <v>-1950</v>
      </c>
    </row>
    <row r="209" spans="28:29">
      <c r="AB209" s="213" t="s">
        <v>310</v>
      </c>
      <c r="AC209" s="213">
        <v>-422.19</v>
      </c>
    </row>
    <row r="210" spans="28:29">
      <c r="AB210" s="213" t="s">
        <v>311</v>
      </c>
      <c r="AC210" s="213">
        <v>-2.94</v>
      </c>
    </row>
    <row r="211" spans="28:29">
      <c r="AB211" s="213" t="s">
        <v>312</v>
      </c>
      <c r="AC211" s="213">
        <v>-8.75</v>
      </c>
    </row>
    <row r="212" spans="28:29">
      <c r="AB212" s="213" t="s">
        <v>313</v>
      </c>
      <c r="AC212" s="213">
        <v>-247.72</v>
      </c>
    </row>
    <row r="213" spans="28:29">
      <c r="AB213" s="213" t="s">
        <v>314</v>
      </c>
      <c r="AC213" s="213">
        <v>-7.48</v>
      </c>
    </row>
    <row r="214" spans="28:29">
      <c r="AB214" s="213" t="s">
        <v>315</v>
      </c>
      <c r="AC214" s="213">
        <v>-149.54</v>
      </c>
    </row>
    <row r="215" spans="28:29">
      <c r="AB215" s="213" t="s">
        <v>316</v>
      </c>
      <c r="AC215" s="213">
        <v>-31.99</v>
      </c>
    </row>
    <row r="216" spans="28:29">
      <c r="AB216" s="213" t="s">
        <v>317</v>
      </c>
      <c r="AC216" s="213">
        <v>-35.94</v>
      </c>
    </row>
    <row r="217" spans="28:29">
      <c r="AB217" s="213" t="s">
        <v>318</v>
      </c>
      <c r="AC217" s="213">
        <v>-187</v>
      </c>
    </row>
    <row r="218" spans="28:29">
      <c r="AB218" s="213" t="s">
        <v>318</v>
      </c>
      <c r="AC218" s="213">
        <v>-2020.65</v>
      </c>
    </row>
    <row r="219" spans="28:29">
      <c r="AB219" s="213" t="s">
        <v>319</v>
      </c>
      <c r="AC219" s="213">
        <v>-1.31</v>
      </c>
    </row>
    <row r="220" spans="28:29" ht="13.5" thickBot="1">
      <c r="AC220" s="336">
        <f>SUM(AC85:AC219)</f>
        <v>-17299053.289999988</v>
      </c>
    </row>
    <row r="221" spans="28:29" ht="13.5" thickTop="1"/>
  </sheetData>
  <mergeCells count="1">
    <mergeCell ref="A6:B6"/>
  </mergeCells>
  <pageMargins left="0.25" right="0.25" top="1" bottom="1" header="0.5" footer="0.5"/>
  <pageSetup paperSize="5" scale="33" orientation="landscape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41"/>
  <sheetViews>
    <sheetView view="pageBreakPreview" topLeftCell="A13" zoomScale="59" zoomScaleNormal="55" zoomScaleSheetLayoutView="59" workbookViewId="0">
      <selection activeCell="G9" sqref="G9"/>
    </sheetView>
  </sheetViews>
  <sheetFormatPr defaultRowHeight="12.75" outlineLevelCol="1"/>
  <cols>
    <col min="1" max="1" width="2.7109375" customWidth="1"/>
    <col min="2" max="2" width="25.5703125" customWidth="1"/>
    <col min="3" max="3" width="25.85546875" customWidth="1"/>
    <col min="4" max="4" width="21.140625" customWidth="1"/>
    <col min="5" max="5" width="10" customWidth="1"/>
    <col min="6" max="6" width="12.28515625" customWidth="1"/>
    <col min="7" max="7" width="41.140625" customWidth="1"/>
    <col min="8" max="8" width="39.5703125" customWidth="1"/>
    <col min="9" max="9" width="47.7109375" customWidth="1"/>
    <col min="10" max="10" width="37" customWidth="1"/>
    <col min="11" max="11" width="45.5703125" hidden="1" customWidth="1" outlineLevel="1"/>
    <col min="12" max="12" width="44.85546875" hidden="1" customWidth="1" outlineLevel="1"/>
    <col min="13" max="13" width="46.28515625" hidden="1" customWidth="1" outlineLevel="1"/>
    <col min="14" max="14" width="27.140625" bestFit="1" customWidth="1" collapsed="1"/>
    <col min="15" max="15" width="27.140625" bestFit="1" customWidth="1"/>
    <col min="16" max="17" width="15.42578125" bestFit="1" customWidth="1"/>
    <col min="19" max="19" width="9.5703125" bestFit="1" customWidth="1"/>
  </cols>
  <sheetData>
    <row r="1" spans="1:17" ht="39.950000000000003" customHeight="1" thickBot="1">
      <c r="A1" s="295" t="s">
        <v>24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17" s="38" customFormat="1" ht="30" customHeight="1" thickBot="1">
      <c r="A2" s="49" t="s">
        <v>50</v>
      </c>
      <c r="B2" s="50" t="s">
        <v>25</v>
      </c>
      <c r="C2" s="49" t="s">
        <v>50</v>
      </c>
      <c r="D2" s="38" t="s">
        <v>26</v>
      </c>
      <c r="E2" s="52"/>
      <c r="F2" s="38" t="s">
        <v>27</v>
      </c>
    </row>
    <row r="3" spans="1:17" s="38" customFormat="1" ht="30" customHeight="1" thickBot="1">
      <c r="A3" s="49"/>
      <c r="B3" s="50" t="s">
        <v>23</v>
      </c>
      <c r="C3" s="50"/>
      <c r="D3" s="50"/>
      <c r="E3" s="50"/>
      <c r="F3" s="50"/>
      <c r="G3" s="50"/>
    </row>
    <row r="4" spans="1:17" s="38" customFormat="1" ht="30" customHeight="1" thickBot="1">
      <c r="A4" s="49"/>
      <c r="B4" s="50" t="s">
        <v>21</v>
      </c>
      <c r="C4" s="50"/>
      <c r="D4" s="50"/>
      <c r="E4" s="50"/>
      <c r="F4" s="50"/>
      <c r="G4" s="50"/>
    </row>
    <row r="5" spans="1:17" s="38" customFormat="1" ht="30" customHeight="1">
      <c r="A5" s="53"/>
      <c r="B5" s="50"/>
      <c r="C5" s="50"/>
      <c r="D5" s="50"/>
      <c r="E5" s="50"/>
      <c r="F5" s="50"/>
      <c r="G5" s="50"/>
    </row>
    <row r="6" spans="1:17" s="38" customFormat="1" ht="30" customHeight="1" thickBot="1">
      <c r="B6" s="54" t="s">
        <v>49</v>
      </c>
      <c r="C6" s="54"/>
      <c r="D6" s="54"/>
      <c r="E6" s="54"/>
      <c r="F6" s="54"/>
      <c r="G6" s="54"/>
    </row>
    <row r="7" spans="1:17" s="38" customFormat="1" ht="30" customHeight="1" thickBot="1">
      <c r="A7" s="49"/>
      <c r="B7" s="292"/>
      <c r="C7" s="293"/>
      <c r="D7" s="50"/>
      <c r="E7" s="50"/>
      <c r="F7" s="50"/>
      <c r="G7" s="50"/>
    </row>
    <row r="8" spans="1:17" s="38" customFormat="1" ht="30" customHeight="1" thickBot="1">
      <c r="A8" s="49" t="s">
        <v>50</v>
      </c>
      <c r="B8" s="50" t="s">
        <v>77</v>
      </c>
      <c r="C8" s="54"/>
      <c r="D8" s="54"/>
      <c r="E8" s="55"/>
      <c r="F8" s="54"/>
      <c r="G8" s="54"/>
    </row>
    <row r="9" spans="1:17" ht="57.6" customHeight="1">
      <c r="B9" s="3"/>
      <c r="C9" s="3"/>
      <c r="D9" s="5" t="s">
        <v>1</v>
      </c>
      <c r="F9" s="6"/>
      <c r="G9" s="101">
        <f>+H9</f>
        <v>44544</v>
      </c>
      <c r="H9" s="101">
        <f>+'AAC Internal Wires'!G9</f>
        <v>44544</v>
      </c>
      <c r="I9" s="101">
        <f>+H9</f>
        <v>44544</v>
      </c>
      <c r="J9" s="101">
        <f>+I9</f>
        <v>44544</v>
      </c>
      <c r="K9" s="101">
        <f>+J9</f>
        <v>44544</v>
      </c>
      <c r="L9" s="101">
        <f>+K9</f>
        <v>44544</v>
      </c>
      <c r="M9" s="101">
        <f>+L9</f>
        <v>44544</v>
      </c>
      <c r="N9" s="93"/>
      <c r="P9" s="29"/>
      <c r="Q9" s="29"/>
    </row>
    <row r="10" spans="1:17" s="40" customFormat="1" ht="65.45" customHeight="1">
      <c r="B10" s="76"/>
      <c r="C10" s="76"/>
      <c r="D10" s="77" t="s">
        <v>2</v>
      </c>
      <c r="E10" s="78"/>
      <c r="F10" s="79"/>
      <c r="G10" s="82"/>
      <c r="H10" s="82"/>
      <c r="I10" s="82"/>
      <c r="J10" s="82"/>
      <c r="K10" s="82"/>
      <c r="L10" s="82">
        <v>0</v>
      </c>
      <c r="M10" s="82">
        <v>0</v>
      </c>
      <c r="N10" s="93"/>
      <c r="O10" s="93">
        <f>SUM(G10:J10)</f>
        <v>0</v>
      </c>
    </row>
    <row r="11" spans="1:17" ht="30" customHeight="1">
      <c r="B11" s="3"/>
      <c r="C11" s="3"/>
      <c r="D11" s="8" t="s">
        <v>3</v>
      </c>
      <c r="E11" s="7"/>
      <c r="F11" s="6"/>
      <c r="G11" s="83"/>
      <c r="H11" s="83"/>
      <c r="I11" s="83"/>
      <c r="J11" s="83"/>
      <c r="K11" s="83"/>
      <c r="L11" s="83"/>
      <c r="M11" s="83"/>
    </row>
    <row r="12" spans="1:17" ht="30" customHeight="1">
      <c r="B12" s="4"/>
      <c r="C12" s="4"/>
      <c r="D12" s="5" t="s">
        <v>4</v>
      </c>
      <c r="E12" s="7"/>
      <c r="F12" s="9"/>
      <c r="G12" s="84"/>
      <c r="H12" s="84"/>
      <c r="I12" s="84"/>
      <c r="J12" s="84"/>
      <c r="K12" s="84"/>
      <c r="L12" s="84"/>
      <c r="M12" s="84"/>
    </row>
    <row r="13" spans="1:17" ht="30" customHeight="1">
      <c r="B13" s="10"/>
      <c r="C13" s="10"/>
      <c r="D13" s="5" t="s">
        <v>5</v>
      </c>
      <c r="E13" s="7"/>
      <c r="F13" s="6"/>
      <c r="G13" s="82"/>
      <c r="H13" s="82"/>
      <c r="I13" s="82"/>
      <c r="J13" s="82"/>
      <c r="K13" s="82"/>
      <c r="L13" s="82"/>
      <c r="M13" s="82"/>
      <c r="O13" s="29"/>
    </row>
    <row r="14" spans="1:17" ht="30" customHeight="1">
      <c r="B14" s="96" t="s">
        <v>6</v>
      </c>
      <c r="C14" s="11"/>
      <c r="D14" s="11"/>
      <c r="E14" s="11"/>
      <c r="F14" s="11"/>
      <c r="G14" s="85"/>
      <c r="H14" s="85"/>
      <c r="I14" s="85"/>
      <c r="J14" s="85"/>
      <c r="K14" s="85"/>
      <c r="L14" s="85"/>
      <c r="M14" s="85"/>
    </row>
    <row r="15" spans="1:17" s="74" customFormat="1" ht="30" customHeight="1">
      <c r="D15" s="75" t="s">
        <v>76</v>
      </c>
      <c r="E15" s="75"/>
      <c r="F15" s="75"/>
      <c r="G15" s="92">
        <v>101631</v>
      </c>
      <c r="H15" s="92">
        <v>102491</v>
      </c>
      <c r="I15" s="92">
        <v>101631</v>
      </c>
      <c r="J15" s="92">
        <v>102491</v>
      </c>
      <c r="K15" s="92">
        <v>101668</v>
      </c>
      <c r="L15" s="92">
        <v>107364</v>
      </c>
      <c r="M15" s="92">
        <v>102146</v>
      </c>
    </row>
    <row r="16" spans="1:17" ht="99.95" customHeight="1">
      <c r="C16" s="12"/>
      <c r="D16" s="19" t="s">
        <v>7</v>
      </c>
      <c r="E16" s="7"/>
      <c r="F16" s="9"/>
      <c r="G16" s="71" t="s">
        <v>52</v>
      </c>
      <c r="H16" s="71" t="s">
        <v>54</v>
      </c>
      <c r="I16" s="71" t="s">
        <v>52</v>
      </c>
      <c r="J16" s="71" t="s">
        <v>54</v>
      </c>
      <c r="K16" s="71" t="s">
        <v>56</v>
      </c>
      <c r="L16" s="71" t="s">
        <v>82</v>
      </c>
      <c r="M16" s="71" t="s">
        <v>51</v>
      </c>
    </row>
    <row r="17" spans="2:13" ht="30" customHeight="1">
      <c r="C17" s="12"/>
      <c r="D17" s="72" t="s">
        <v>64</v>
      </c>
      <c r="E17" s="23"/>
      <c r="F17" s="12"/>
      <c r="G17" s="71">
        <v>455777</v>
      </c>
      <c r="H17" s="71" t="s">
        <v>81</v>
      </c>
      <c r="I17" s="71">
        <v>455777</v>
      </c>
      <c r="J17" s="71" t="s">
        <v>81</v>
      </c>
      <c r="K17" s="71" t="s">
        <v>71</v>
      </c>
      <c r="L17" s="71" t="s">
        <v>66</v>
      </c>
      <c r="M17" s="71" t="s">
        <v>69</v>
      </c>
    </row>
    <row r="18" spans="2:13" ht="30" customHeight="1">
      <c r="C18" s="296" t="s">
        <v>8</v>
      </c>
      <c r="D18" s="296"/>
      <c r="E18" s="296"/>
      <c r="F18" s="4"/>
      <c r="G18" s="56" t="s">
        <v>84</v>
      </c>
      <c r="H18" s="56" t="s">
        <v>84</v>
      </c>
      <c r="I18" s="56" t="s">
        <v>85</v>
      </c>
      <c r="J18" s="56" t="s">
        <v>85</v>
      </c>
      <c r="K18" s="56"/>
      <c r="L18" s="56"/>
      <c r="M18" s="56"/>
    </row>
    <row r="19" spans="2:13" ht="48" customHeight="1">
      <c r="C19" s="290" t="s">
        <v>28</v>
      </c>
      <c r="D19" s="290"/>
      <c r="E19" s="290"/>
      <c r="F19" s="291"/>
      <c r="G19" s="26"/>
      <c r="H19" s="26"/>
      <c r="I19" s="26"/>
      <c r="J19" s="26"/>
      <c r="K19" s="26"/>
      <c r="L19" s="26"/>
      <c r="M19" s="26"/>
    </row>
    <row r="20" spans="2:13" ht="30" customHeight="1">
      <c r="B20" s="23"/>
      <c r="C20" s="10"/>
      <c r="D20" s="10"/>
      <c r="E20" s="10"/>
      <c r="F20" s="10"/>
      <c r="G20" s="24"/>
      <c r="H20" s="24"/>
      <c r="I20" s="24"/>
      <c r="J20" s="24"/>
      <c r="K20" s="24"/>
      <c r="L20" s="24"/>
      <c r="M20" s="24"/>
    </row>
    <row r="21" spans="2:13" s="40" customFormat="1" ht="30" customHeight="1">
      <c r="B21" s="41" t="s">
        <v>9</v>
      </c>
      <c r="C21" s="42"/>
      <c r="D21" s="42"/>
      <c r="E21" s="42"/>
      <c r="F21" s="42"/>
      <c r="G21" s="43"/>
      <c r="H21" s="43"/>
      <c r="I21" s="43"/>
      <c r="J21" s="43"/>
      <c r="K21" s="43"/>
      <c r="L21" s="43"/>
      <c r="M21" s="43"/>
    </row>
    <row r="22" spans="2:13" s="40" customFormat="1" ht="30" customHeight="1">
      <c r="B22" s="44" t="s">
        <v>10</v>
      </c>
      <c r="C22" s="44" t="s">
        <v>0</v>
      </c>
      <c r="D22" s="44" t="s">
        <v>11</v>
      </c>
      <c r="E22" s="44" t="s">
        <v>12</v>
      </c>
      <c r="F22" s="44" t="s">
        <v>13</v>
      </c>
      <c r="G22" s="44" t="s">
        <v>14</v>
      </c>
      <c r="H22" s="44" t="s">
        <v>14</v>
      </c>
      <c r="I22" s="44" t="s">
        <v>14</v>
      </c>
      <c r="J22" s="44" t="s">
        <v>14</v>
      </c>
      <c r="K22" s="44"/>
      <c r="L22" s="44"/>
      <c r="M22" s="44" t="s">
        <v>14</v>
      </c>
    </row>
    <row r="23" spans="2:13" s="40" customFormat="1" ht="30" customHeight="1">
      <c r="B23" s="86" t="s">
        <v>75</v>
      </c>
      <c r="C23" s="87">
        <v>217040</v>
      </c>
      <c r="D23" s="88"/>
      <c r="E23" s="89" t="s">
        <v>79</v>
      </c>
      <c r="F23" s="90"/>
      <c r="G23" s="91">
        <f t="shared" ref="G23:M23" si="0">G10</f>
        <v>0</v>
      </c>
      <c r="H23" s="91">
        <f t="shared" si="0"/>
        <v>0</v>
      </c>
      <c r="I23" s="91">
        <f t="shared" si="0"/>
        <v>0</v>
      </c>
      <c r="J23" s="91">
        <f t="shared" si="0"/>
        <v>0</v>
      </c>
      <c r="K23" s="91">
        <f t="shared" si="0"/>
        <v>0</v>
      </c>
      <c r="L23" s="91">
        <f t="shared" si="0"/>
        <v>0</v>
      </c>
      <c r="M23" s="91">
        <f t="shared" si="0"/>
        <v>0</v>
      </c>
    </row>
    <row r="24" spans="2:13" s="40" customFormat="1" ht="30" customHeight="1">
      <c r="B24" s="90" t="s">
        <v>75</v>
      </c>
      <c r="C24" s="90">
        <v>100809</v>
      </c>
      <c r="D24" s="90"/>
      <c r="E24" s="90" t="s">
        <v>79</v>
      </c>
      <c r="F24" s="90"/>
      <c r="G24" s="91">
        <f t="shared" ref="G24:M24" si="1">-G23</f>
        <v>0</v>
      </c>
      <c r="H24" s="91">
        <f t="shared" si="1"/>
        <v>0</v>
      </c>
      <c r="I24" s="91">
        <f t="shared" si="1"/>
        <v>0</v>
      </c>
      <c r="J24" s="91">
        <f t="shared" si="1"/>
        <v>0</v>
      </c>
      <c r="K24" s="91">
        <f t="shared" si="1"/>
        <v>0</v>
      </c>
      <c r="L24" s="91">
        <f t="shared" si="1"/>
        <v>0</v>
      </c>
      <c r="M24" s="91">
        <f t="shared" si="1"/>
        <v>0</v>
      </c>
    </row>
    <row r="25" spans="2:13" ht="30" customHeight="1">
      <c r="B25" s="18"/>
      <c r="C25" s="13"/>
      <c r="D25" s="13"/>
      <c r="E25" s="13"/>
      <c r="F25" s="13"/>
      <c r="G25" s="16"/>
      <c r="H25" s="16"/>
      <c r="I25" s="16"/>
      <c r="J25" s="16"/>
      <c r="K25" s="16"/>
      <c r="L25" s="16"/>
      <c r="M25" s="16"/>
    </row>
    <row r="26" spans="2:13" ht="30" customHeight="1">
      <c r="B26" s="17"/>
      <c r="C26" s="13"/>
      <c r="D26" s="13"/>
      <c r="E26" s="13"/>
      <c r="F26" s="13"/>
      <c r="G26" s="16"/>
      <c r="H26" s="16"/>
      <c r="I26" s="16"/>
      <c r="J26" s="16"/>
      <c r="K26" s="16"/>
      <c r="L26" s="16"/>
      <c r="M26" s="16"/>
    </row>
    <row r="27" spans="2:13" ht="30" customHeight="1">
      <c r="B27" s="17"/>
      <c r="C27" s="13"/>
      <c r="D27" s="13"/>
      <c r="E27" s="13"/>
      <c r="F27" s="13"/>
      <c r="G27" s="16"/>
      <c r="H27" s="16"/>
      <c r="I27" s="16"/>
      <c r="J27" s="16"/>
      <c r="K27" s="16"/>
      <c r="L27" s="16"/>
      <c r="M27" s="16"/>
    </row>
    <row r="28" spans="2:13" ht="30" customHeight="1">
      <c r="B28" s="17"/>
      <c r="C28" s="13"/>
      <c r="D28" s="13"/>
      <c r="E28" s="13"/>
      <c r="F28" s="13"/>
      <c r="G28" s="16"/>
      <c r="H28" s="16"/>
      <c r="I28" s="16"/>
      <c r="J28" s="16"/>
      <c r="K28" s="16"/>
      <c r="L28" s="16"/>
      <c r="M28" s="16"/>
    </row>
    <row r="29" spans="2:13" ht="30" customHeight="1">
      <c r="B29" s="17"/>
      <c r="C29" s="13"/>
      <c r="D29" s="13"/>
      <c r="E29" s="13"/>
      <c r="F29" s="13"/>
      <c r="G29" s="16"/>
      <c r="H29" s="16"/>
      <c r="I29" s="16"/>
      <c r="J29" s="16"/>
      <c r="K29" s="16"/>
      <c r="L29" s="16"/>
      <c r="M29" s="16"/>
    </row>
    <row r="30" spans="2:13" ht="30" customHeight="1">
      <c r="B30" s="17"/>
      <c r="C30" s="13"/>
      <c r="D30" s="13"/>
      <c r="E30" s="13"/>
      <c r="F30" s="13"/>
      <c r="G30" s="16"/>
      <c r="H30" s="16"/>
      <c r="I30" s="16"/>
      <c r="J30" s="16"/>
      <c r="K30" s="16"/>
      <c r="L30" s="16"/>
      <c r="M30" s="16"/>
    </row>
    <row r="31" spans="2:13" s="22" customFormat="1" ht="30" customHeight="1">
      <c r="B31" s="31"/>
      <c r="C31" s="32"/>
      <c r="D31" s="32"/>
      <c r="E31" s="32"/>
      <c r="F31" s="32"/>
      <c r="G31" s="32"/>
      <c r="H31" s="33"/>
      <c r="I31" s="33"/>
      <c r="J31" s="33"/>
      <c r="K31" s="33"/>
      <c r="L31" s="33"/>
      <c r="M31" s="33"/>
    </row>
    <row r="32" spans="2:13" s="31" customFormat="1" ht="30" customHeight="1">
      <c r="C32" s="32"/>
      <c r="D32" s="32"/>
      <c r="E32" s="32"/>
      <c r="F32" s="32"/>
      <c r="G32" s="32"/>
      <c r="H32" s="33"/>
      <c r="I32" s="33"/>
      <c r="J32" s="33"/>
      <c r="K32" s="33"/>
      <c r="L32" s="33"/>
      <c r="M32" s="33"/>
    </row>
    <row r="33" spans="2:13" ht="30" customHeight="1">
      <c r="C33" s="1"/>
      <c r="D33" s="37" t="s">
        <v>15</v>
      </c>
      <c r="E33" s="38"/>
      <c r="F33" s="37"/>
      <c r="G33" s="103"/>
      <c r="H33" s="20"/>
      <c r="I33" s="20"/>
      <c r="J33" s="34"/>
      <c r="K33" s="34"/>
      <c r="L33" s="34"/>
      <c r="M33" s="34"/>
    </row>
    <row r="34" spans="2:13" ht="30" customHeight="1">
      <c r="C34" s="1"/>
      <c r="D34" s="37" t="s">
        <v>18</v>
      </c>
      <c r="E34" s="38"/>
      <c r="F34" s="37"/>
      <c r="G34" s="103"/>
      <c r="H34" s="20"/>
      <c r="I34" s="104"/>
      <c r="J34" s="34"/>
      <c r="K34" s="34"/>
      <c r="L34" s="34"/>
      <c r="M34" s="34"/>
    </row>
    <row r="35" spans="2:13" ht="30" customHeight="1">
      <c r="C35" s="1"/>
      <c r="D35" s="37" t="s">
        <v>16</v>
      </c>
      <c r="E35" s="38"/>
      <c r="F35" s="37"/>
      <c r="G35" s="103"/>
      <c r="H35" s="21"/>
      <c r="I35" s="21"/>
      <c r="J35" s="35"/>
      <c r="K35" s="35"/>
      <c r="L35" s="35"/>
      <c r="M35" s="35"/>
    </row>
    <row r="36" spans="2:13" ht="30" customHeight="1">
      <c r="C36" s="1"/>
      <c r="D36" s="37" t="s">
        <v>19</v>
      </c>
      <c r="E36" s="38"/>
      <c r="F36" s="37"/>
      <c r="G36" s="103"/>
      <c r="H36" s="15"/>
      <c r="I36" s="15"/>
      <c r="J36" s="36"/>
      <c r="K36" s="36"/>
      <c r="L36" s="36"/>
      <c r="M36" s="36"/>
    </row>
    <row r="37" spans="2:13" ht="30" customHeight="1">
      <c r="C37" s="1"/>
      <c r="D37" s="37" t="s">
        <v>20</v>
      </c>
      <c r="E37" s="38"/>
      <c r="F37" s="37"/>
      <c r="G37" s="103"/>
      <c r="H37" s="21"/>
      <c r="I37" s="21"/>
      <c r="J37" s="35"/>
      <c r="K37" s="35"/>
      <c r="L37" s="35"/>
      <c r="M37" s="35"/>
    </row>
    <row r="38" spans="2:13" ht="30" customHeight="1">
      <c r="C38" s="14"/>
      <c r="D38" s="39" t="s">
        <v>17</v>
      </c>
      <c r="E38" s="38"/>
      <c r="F38" s="39"/>
      <c r="G38" s="102"/>
      <c r="H38" s="25"/>
      <c r="I38" s="25"/>
      <c r="J38" s="94"/>
      <c r="K38" s="94"/>
      <c r="L38" s="94"/>
      <c r="M38" s="94"/>
    </row>
    <row r="39" spans="2:13">
      <c r="H39" s="23"/>
      <c r="I39" s="23"/>
      <c r="J39" s="23"/>
      <c r="K39" s="23"/>
      <c r="L39" s="23"/>
      <c r="M39" s="23"/>
    </row>
    <row r="41" spans="2:13">
      <c r="B41" s="1" t="s">
        <v>22</v>
      </c>
    </row>
  </sheetData>
  <mergeCells count="4">
    <mergeCell ref="A1:M1"/>
    <mergeCell ref="B7:C7"/>
    <mergeCell ref="C18:E18"/>
    <mergeCell ref="C19:F19"/>
  </mergeCells>
  <dataValidations count="2">
    <dataValidation allowBlank="1" showInputMessage="1" showErrorMessage="1" promptTitle="Ledger Reminder !               " prompt="Domestic BU = Reporting_x000a_Foreign BU = Local" sqref="C37 C18:C35" xr:uid="{00000000-0002-0000-0600-000000000000}"/>
    <dataValidation type="list" allowBlank="1" showInputMessage="1" showErrorMessage="1" sqref="B7:C7" xr:uid="{00000000-0002-0000-0600-000001000000}">
      <formula1>#REF!</formula1>
    </dataValidation>
  </dataValidations>
  <pageMargins left="0.25" right="0.25" top="0.75" bottom="0.75" header="0.3" footer="0.3"/>
  <pageSetup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ICO Balance Cleanup TP1002</vt:lpstr>
      <vt:lpstr>AAC Internal Wires</vt:lpstr>
      <vt:lpstr>AAC Wire Payment</vt:lpstr>
      <vt:lpstr>AAC backup</vt:lpstr>
      <vt:lpstr>AAC fund Refund</vt:lpstr>
      <vt:lpstr>Email approval</vt:lpstr>
      <vt:lpstr>Sheet1</vt:lpstr>
      <vt:lpstr>Cash Distribution-AAC</vt:lpstr>
      <vt:lpstr>Comp Fund Liti Fund Refund</vt:lpstr>
      <vt:lpstr>USAC Book Transfer</vt:lpstr>
      <vt:lpstr>AACUpdated</vt:lpstr>
      <vt:lpstr>'AAC Internal Wires'!Print_Area</vt:lpstr>
      <vt:lpstr>'AAC Wire Payment'!Print_Area</vt:lpstr>
      <vt:lpstr>AACUpdated!Print_Area</vt:lpstr>
      <vt:lpstr>'Cash Distribution-AAC'!Print_Area</vt:lpstr>
      <vt:lpstr>'Comp Fund Liti Fund Refund'!Print_Area</vt:lpstr>
      <vt:lpstr>'USAC Book Transfer'!Print_Area</vt:lpstr>
    </vt:vector>
  </TitlesOfParts>
  <Company>DOLBY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Dolby</dc:creator>
  <cp:lastModifiedBy>A, Parthiban</cp:lastModifiedBy>
  <cp:lastPrinted>2020-06-11T17:01:58Z</cp:lastPrinted>
  <dcterms:created xsi:type="dcterms:W3CDTF">2005-09-06T18:50:08Z</dcterms:created>
  <dcterms:modified xsi:type="dcterms:W3CDTF">2022-05-02T15:31:50Z</dcterms:modified>
</cp:coreProperties>
</file>