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ivotTables/pivotTable1.xml" ContentType="application/vnd.openxmlformats-officedocument.spreadsheetml.pivotTable+xml"/>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drawings/drawing1.xml" ContentType="application/vnd.openxmlformats-officedocument.drawing+xml"/>
  <Override PartName="/xl/printerSettings/printerSettings6.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DEND\Documents\UiPath\WithHoldingTaxReports\Data\Output\"/>
    </mc:Choice>
  </mc:AlternateContent>
  <xr:revisionPtr revIDLastSave="0" documentId="13_ncr:1_{DDB3417C-EC70-48EC-951B-5C62B03E55D9}" xr6:coauthVersionLast="45" xr6:coauthVersionMax="45" xr10:uidLastSave="{00000000-0000-0000-0000-000000000000}"/>
  <bookViews>
    <workbookView xWindow="20" yWindow="20" windowWidth="19180" windowHeight="10180" firstSheet="7" activeTab="8" xr2:uid="{46DC1F5F-4378-433E-A85A-D4A155507047}"/>
  </bookViews>
  <sheets>
    <sheet name="_com.sap.ip.bi.xl.hiddensheet" sheetId="2" state="veryHidden" r:id="rId1"/>
    <sheet name="Review" sheetId="18" r:id="rId2"/>
    <sheet name="Total WHT" sheetId="11" r:id="rId3"/>
    <sheet name="Additional JE" sheetId="22" r:id="rId4"/>
    <sheet name="Pivot" sheetId="47" r:id="rId5"/>
    <sheet name="Contract Asset WHT" sheetId="26" r:id="rId6"/>
    <sheet name="WHT Rates" sheetId="28" r:id="rId7"/>
    <sheet name="WHT Rates - MPEG HEVC VIA" sheetId="38" r:id="rId8"/>
    <sheet name="WHT Impact of Actuals" sheetId="46" r:id="rId9"/>
    <sheet name="License Revenue By QTR" sheetId="9" r:id="rId10"/>
    <sheet name="WHT PreConsol" sheetId="10" r:id="rId11"/>
    <sheet name="SAP" sheetId="27" r:id="rId12"/>
    <sheet name="Via ---&gt;" sheetId="33" r:id="rId13"/>
    <sheet name="Via Summary" sheetId="48" r:id="rId14"/>
    <sheet name="SoldQtr 2020Q4 New Est." sheetId="45" r:id="rId15"/>
    <sheet name="SoldQtr 2020Q3 Reaccrual" sheetId="44" r:id="rId16"/>
    <sheet name="SoldQtr 2020Q2 Reaccrual" sheetId="43" r:id="rId17"/>
    <sheet name="PQ ---&gt;" sheetId="15" r:id="rId18"/>
  </sheets>
  <definedNames>
    <definedName name="_xlnm._FilterDatabase" localSheetId="5" hidden="1">'Contract Asset WHT'!$A$1:$Y$5672</definedName>
    <definedName name="_xlnm._FilterDatabase" localSheetId="8" hidden="1">'WHT Impact of Actuals'!$A$6:$M$595</definedName>
  </definedNames>
  <calcPr calcId="191029"/>
  <pivotCaches>
    <pivotCache cacheId="0"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1" l="1"/>
  <c r="C3" i="11"/>
  <c r="M5" i="11"/>
  <c r="M3" i="11" s="1"/>
  <c r="L5" i="11"/>
  <c r="L3" i="11" s="1"/>
  <c r="J5" i="11"/>
  <c r="J3" i="11" s="1"/>
  <c r="I5" i="11"/>
  <c r="I3" i="11" s="1"/>
  <c r="G5" i="11"/>
  <c r="G3" i="11" s="1"/>
  <c r="F5" i="11"/>
  <c r="F3" i="11" s="1"/>
  <c r="I17" i="11" l="1"/>
  <c r="I27" i="11" s="1"/>
  <c r="M18" i="11"/>
  <c r="M28" i="11" s="1"/>
  <c r="L18" i="11"/>
  <c r="L28" i="11" s="1"/>
  <c r="M17" i="11"/>
  <c r="M27" i="11" s="1"/>
  <c r="L17" i="11"/>
  <c r="L27" i="11" s="1"/>
  <c r="J18" i="11"/>
  <c r="J28" i="11" s="1"/>
  <c r="I18" i="11"/>
  <c r="I28" i="11" s="1"/>
  <c r="J17" i="11"/>
  <c r="J27" i="11" s="1"/>
  <c r="G18" i="11"/>
  <c r="G28" i="11" s="1"/>
  <c r="F18" i="11"/>
  <c r="F28" i="11" s="1"/>
  <c r="G17" i="11"/>
  <c r="G27" i="11" s="1"/>
  <c r="F17" i="11"/>
  <c r="F27" i="11" s="1"/>
  <c r="D18" i="11"/>
  <c r="D28" i="11" s="1"/>
  <c r="C18" i="11"/>
  <c r="C28" i="11" s="1"/>
  <c r="D17" i="11"/>
  <c r="D27" i="11" s="1"/>
  <c r="C17" i="11"/>
  <c r="C27" i="11" s="1"/>
  <c r="L1" i="11"/>
  <c r="I1" i="11"/>
  <c r="F1" i="11"/>
  <c r="C1" i="11"/>
  <c r="D6" i="11"/>
  <c r="D12" i="11" s="1"/>
  <c r="C6" i="11"/>
  <c r="C12" i="11" s="1"/>
  <c r="K14" i="9"/>
  <c r="L14" i="9"/>
  <c r="Q2" i="46"/>
  <c r="Q3" i="46"/>
  <c r="Q4" i="46" s="1"/>
  <c r="P3" i="46"/>
  <c r="P2" i="46"/>
  <c r="G3" i="38"/>
  <c r="P3" i="26"/>
  <c r="Q3" i="26"/>
  <c r="R3" i="26"/>
  <c r="P4" i="26"/>
  <c r="Q4" i="26"/>
  <c r="R4" i="26"/>
  <c r="P5" i="26"/>
  <c r="Q5" i="26"/>
  <c r="R5" i="26"/>
  <c r="P6" i="26"/>
  <c r="Q6" i="26"/>
  <c r="R6" i="26"/>
  <c r="P7" i="26"/>
  <c r="Q7" i="26"/>
  <c r="R7" i="26"/>
  <c r="P8" i="26"/>
  <c r="Q8" i="26"/>
  <c r="R8" i="26"/>
  <c r="P9" i="26"/>
  <c r="Q9" i="26"/>
  <c r="R9" i="26"/>
  <c r="P10" i="26"/>
  <c r="Q10" i="26"/>
  <c r="R10" i="26"/>
  <c r="P11" i="26"/>
  <c r="Q11" i="26"/>
  <c r="R11" i="26"/>
  <c r="P12" i="26"/>
  <c r="Q12" i="26"/>
  <c r="R12" i="26"/>
  <c r="P13" i="26"/>
  <c r="Q13" i="26"/>
  <c r="R13" i="26"/>
  <c r="P14" i="26"/>
  <c r="Q14" i="26"/>
  <c r="R14" i="26"/>
  <c r="P15" i="26"/>
  <c r="Q15" i="26"/>
  <c r="R15" i="26"/>
  <c r="P16" i="26"/>
  <c r="Q16" i="26"/>
  <c r="R16" i="26"/>
  <c r="P17" i="26"/>
  <c r="Q17" i="26"/>
  <c r="R17" i="26"/>
  <c r="P18" i="26"/>
  <c r="Q18" i="26"/>
  <c r="R18" i="26"/>
  <c r="P19" i="26"/>
  <c r="Q19" i="26"/>
  <c r="R19" i="26"/>
  <c r="P20" i="26"/>
  <c r="Q20" i="26"/>
  <c r="R20" i="26"/>
  <c r="P21" i="26"/>
  <c r="Q21" i="26"/>
  <c r="R21" i="26"/>
  <c r="P22" i="26"/>
  <c r="Q22" i="26"/>
  <c r="R22" i="26"/>
  <c r="P23" i="26"/>
  <c r="Q23" i="26"/>
  <c r="R23" i="26"/>
  <c r="P24" i="26"/>
  <c r="Q24" i="26"/>
  <c r="R24" i="26"/>
  <c r="P25" i="26"/>
  <c r="Q25" i="26"/>
  <c r="R25" i="26"/>
  <c r="P26" i="26"/>
  <c r="Q26" i="26"/>
  <c r="R26" i="26"/>
  <c r="P27" i="26"/>
  <c r="Q27" i="26"/>
  <c r="R27" i="26"/>
  <c r="P28" i="26"/>
  <c r="Q28" i="26"/>
  <c r="R28" i="26"/>
  <c r="P29" i="26"/>
  <c r="Q29" i="26"/>
  <c r="R29" i="26"/>
  <c r="P30" i="26"/>
  <c r="Q30" i="26"/>
  <c r="R30" i="26"/>
  <c r="P31" i="26"/>
  <c r="Q31" i="26"/>
  <c r="R31" i="26"/>
  <c r="P32" i="26"/>
  <c r="Q32" i="26"/>
  <c r="R32" i="26"/>
  <c r="P33" i="26"/>
  <c r="Q33" i="26"/>
  <c r="R33" i="26"/>
  <c r="P34" i="26"/>
  <c r="Q34" i="26"/>
  <c r="R34" i="26"/>
  <c r="P35" i="26"/>
  <c r="Q35" i="26"/>
  <c r="R35" i="26"/>
  <c r="P36" i="26"/>
  <c r="Q36" i="26"/>
  <c r="R36" i="26"/>
  <c r="P37" i="26"/>
  <c r="Q37" i="26"/>
  <c r="R37" i="26"/>
  <c r="P38" i="26"/>
  <c r="Q38" i="26"/>
  <c r="R38" i="26"/>
  <c r="P39" i="26"/>
  <c r="Q39" i="26"/>
  <c r="R39" i="26"/>
  <c r="P40" i="26"/>
  <c r="Q40" i="26"/>
  <c r="R40" i="26"/>
  <c r="P41" i="26"/>
  <c r="Q41" i="26"/>
  <c r="R41" i="26"/>
  <c r="P42" i="26"/>
  <c r="Q42" i="26"/>
  <c r="R42" i="26"/>
  <c r="P43" i="26"/>
  <c r="Q43" i="26"/>
  <c r="R43" i="26"/>
  <c r="P44" i="26"/>
  <c r="Q44" i="26"/>
  <c r="R44" i="26"/>
  <c r="P45" i="26"/>
  <c r="Q45" i="26"/>
  <c r="R45" i="26"/>
  <c r="P46" i="26"/>
  <c r="Q46" i="26"/>
  <c r="R46" i="26"/>
  <c r="P47" i="26"/>
  <c r="Q47" i="26"/>
  <c r="R47" i="26"/>
  <c r="P48" i="26"/>
  <c r="Q48" i="26"/>
  <c r="R48" i="26"/>
  <c r="P49" i="26"/>
  <c r="Q49" i="26"/>
  <c r="R49" i="26"/>
  <c r="P50" i="26"/>
  <c r="Q50" i="26"/>
  <c r="R50" i="26"/>
  <c r="P51" i="26"/>
  <c r="Q51" i="26"/>
  <c r="R51" i="26"/>
  <c r="P52" i="26"/>
  <c r="Q52" i="26"/>
  <c r="R52" i="26"/>
  <c r="P53" i="26"/>
  <c r="Q53" i="26"/>
  <c r="R53" i="26"/>
  <c r="P54" i="26"/>
  <c r="Q54" i="26"/>
  <c r="R54" i="26"/>
  <c r="P55" i="26"/>
  <c r="Q55" i="26"/>
  <c r="R55" i="26"/>
  <c r="P56" i="26"/>
  <c r="Q56" i="26"/>
  <c r="R56" i="26"/>
  <c r="P57" i="26"/>
  <c r="Q57" i="26"/>
  <c r="R57" i="26"/>
  <c r="P58" i="26"/>
  <c r="Q58" i="26"/>
  <c r="R58" i="26"/>
  <c r="P59" i="26"/>
  <c r="Q59" i="26"/>
  <c r="R59" i="26"/>
  <c r="P60" i="26"/>
  <c r="Q60" i="26"/>
  <c r="R60" i="26"/>
  <c r="P61" i="26"/>
  <c r="Q61" i="26"/>
  <c r="R61" i="26"/>
  <c r="P62" i="26"/>
  <c r="Q62" i="26"/>
  <c r="R62" i="26"/>
  <c r="P63" i="26"/>
  <c r="Q63" i="26"/>
  <c r="R63" i="26"/>
  <c r="P64" i="26"/>
  <c r="Q64" i="26"/>
  <c r="R64" i="26"/>
  <c r="P65" i="26"/>
  <c r="Q65" i="26"/>
  <c r="R65" i="26"/>
  <c r="P66" i="26"/>
  <c r="Q66" i="26"/>
  <c r="R66" i="26"/>
  <c r="P67" i="26"/>
  <c r="Q67" i="26"/>
  <c r="R67" i="26"/>
  <c r="P68" i="26"/>
  <c r="Q68" i="26"/>
  <c r="R68" i="26"/>
  <c r="P69" i="26"/>
  <c r="Q69" i="26"/>
  <c r="R69" i="26"/>
  <c r="P70" i="26"/>
  <c r="Q70" i="26"/>
  <c r="R70" i="26"/>
  <c r="P71" i="26"/>
  <c r="Q71" i="26"/>
  <c r="R71" i="26"/>
  <c r="P72" i="26"/>
  <c r="Q72" i="26"/>
  <c r="R72" i="26"/>
  <c r="P73" i="26"/>
  <c r="Q73" i="26"/>
  <c r="R73" i="26"/>
  <c r="P74" i="26"/>
  <c r="Q74" i="26"/>
  <c r="R74" i="26"/>
  <c r="P75" i="26"/>
  <c r="Q75" i="26"/>
  <c r="R75" i="26"/>
  <c r="P76" i="26"/>
  <c r="Q76" i="26"/>
  <c r="R76" i="26"/>
  <c r="P77" i="26"/>
  <c r="Q77" i="26"/>
  <c r="R77" i="26"/>
  <c r="P78" i="26"/>
  <c r="Q78" i="26"/>
  <c r="R78" i="26"/>
  <c r="P79" i="26"/>
  <c r="Q79" i="26"/>
  <c r="R79" i="26"/>
  <c r="P80" i="26"/>
  <c r="Q80" i="26"/>
  <c r="R80" i="26"/>
  <c r="P81" i="26"/>
  <c r="Q81" i="26"/>
  <c r="R81" i="26"/>
  <c r="P82" i="26"/>
  <c r="Q82" i="26"/>
  <c r="R82" i="26"/>
  <c r="P83" i="26"/>
  <c r="Q83" i="26"/>
  <c r="R83" i="26"/>
  <c r="P84" i="26"/>
  <c r="Q84" i="26"/>
  <c r="R84" i="26"/>
  <c r="P85" i="26"/>
  <c r="Q85" i="26"/>
  <c r="R85" i="26"/>
  <c r="P86" i="26"/>
  <c r="Q86" i="26"/>
  <c r="R86" i="26"/>
  <c r="P87" i="26"/>
  <c r="Q87" i="26"/>
  <c r="R87" i="26"/>
  <c r="P88" i="26"/>
  <c r="Q88" i="26"/>
  <c r="R88" i="26"/>
  <c r="P89" i="26"/>
  <c r="Q89" i="26"/>
  <c r="R89" i="26"/>
  <c r="P90" i="26"/>
  <c r="Q90" i="26"/>
  <c r="R90" i="26"/>
  <c r="P91" i="26"/>
  <c r="Q91" i="26"/>
  <c r="R91" i="26"/>
  <c r="P92" i="26"/>
  <c r="Q92" i="26"/>
  <c r="R92" i="26"/>
  <c r="P93" i="26"/>
  <c r="Q93" i="26"/>
  <c r="R93" i="26"/>
  <c r="P94" i="26"/>
  <c r="Q94" i="26"/>
  <c r="R94" i="26"/>
  <c r="P95" i="26"/>
  <c r="Q95" i="26"/>
  <c r="R95" i="26"/>
  <c r="P96" i="26"/>
  <c r="Q96" i="26"/>
  <c r="R96" i="26"/>
  <c r="P97" i="26"/>
  <c r="Q97" i="26"/>
  <c r="R97" i="26"/>
  <c r="P98" i="26"/>
  <c r="Q98" i="26"/>
  <c r="R98" i="26"/>
  <c r="P99" i="26"/>
  <c r="Q99" i="26"/>
  <c r="R99" i="26"/>
  <c r="P100" i="26"/>
  <c r="Q100" i="26"/>
  <c r="R100" i="26"/>
  <c r="P101" i="26"/>
  <c r="Q101" i="26"/>
  <c r="R101" i="26"/>
  <c r="P102" i="26"/>
  <c r="Q102" i="26"/>
  <c r="R102" i="26"/>
  <c r="P103" i="26"/>
  <c r="Q103" i="26"/>
  <c r="R103" i="26"/>
  <c r="P104" i="26"/>
  <c r="Q104" i="26"/>
  <c r="R104" i="26"/>
  <c r="P105" i="26"/>
  <c r="Q105" i="26"/>
  <c r="R105" i="26"/>
  <c r="P106" i="26"/>
  <c r="Q106" i="26"/>
  <c r="R106" i="26"/>
  <c r="P107" i="26"/>
  <c r="Q107" i="26"/>
  <c r="R107" i="26"/>
  <c r="P108" i="26"/>
  <c r="Q108" i="26"/>
  <c r="R108" i="26"/>
  <c r="P109" i="26"/>
  <c r="Q109" i="26"/>
  <c r="R109" i="26"/>
  <c r="P110" i="26"/>
  <c r="Q110" i="26"/>
  <c r="R110" i="26"/>
  <c r="P111" i="26"/>
  <c r="Q111" i="26"/>
  <c r="R111" i="26"/>
  <c r="P112" i="26"/>
  <c r="Q112" i="26"/>
  <c r="R112" i="26"/>
  <c r="P113" i="26"/>
  <c r="Q113" i="26"/>
  <c r="R113" i="26"/>
  <c r="P114" i="26"/>
  <c r="Q114" i="26"/>
  <c r="R114" i="26"/>
  <c r="P115" i="26"/>
  <c r="Q115" i="26"/>
  <c r="R115" i="26"/>
  <c r="P116" i="26"/>
  <c r="Q116" i="26"/>
  <c r="R116" i="26"/>
  <c r="P117" i="26"/>
  <c r="Q117" i="26"/>
  <c r="R117" i="26"/>
  <c r="P118" i="26"/>
  <c r="Q118" i="26"/>
  <c r="R118" i="26"/>
  <c r="P119" i="26"/>
  <c r="Q119" i="26"/>
  <c r="R119" i="26"/>
  <c r="P120" i="26"/>
  <c r="Q120" i="26"/>
  <c r="R120" i="26"/>
  <c r="P121" i="26"/>
  <c r="Q121" i="26"/>
  <c r="R121" i="26"/>
  <c r="P122" i="26"/>
  <c r="Q122" i="26"/>
  <c r="R122" i="26"/>
  <c r="P123" i="26"/>
  <c r="Q123" i="26"/>
  <c r="R123" i="26"/>
  <c r="P124" i="26"/>
  <c r="Q124" i="26"/>
  <c r="R124" i="26"/>
  <c r="P125" i="26"/>
  <c r="Q125" i="26"/>
  <c r="R125" i="26"/>
  <c r="P126" i="26"/>
  <c r="Q126" i="26"/>
  <c r="R126" i="26"/>
  <c r="P127" i="26"/>
  <c r="Q127" i="26"/>
  <c r="R127" i="26"/>
  <c r="P128" i="26"/>
  <c r="Q128" i="26"/>
  <c r="R128" i="26"/>
  <c r="P129" i="26"/>
  <c r="Q129" i="26"/>
  <c r="R129" i="26"/>
  <c r="P130" i="26"/>
  <c r="Q130" i="26"/>
  <c r="R130" i="26"/>
  <c r="P131" i="26"/>
  <c r="Q131" i="26"/>
  <c r="R131" i="26"/>
  <c r="P132" i="26"/>
  <c r="Q132" i="26"/>
  <c r="R132" i="26"/>
  <c r="P133" i="26"/>
  <c r="Q133" i="26"/>
  <c r="R133" i="26"/>
  <c r="P134" i="26"/>
  <c r="Q134" i="26"/>
  <c r="R134" i="26"/>
  <c r="P135" i="26"/>
  <c r="Q135" i="26"/>
  <c r="R135" i="26"/>
  <c r="P136" i="26"/>
  <c r="Q136" i="26"/>
  <c r="R136" i="26"/>
  <c r="P137" i="26"/>
  <c r="Q137" i="26"/>
  <c r="R137" i="26"/>
  <c r="P138" i="26"/>
  <c r="Q138" i="26"/>
  <c r="R138" i="26"/>
  <c r="P139" i="26"/>
  <c r="Q139" i="26"/>
  <c r="R139" i="26"/>
  <c r="P140" i="26"/>
  <c r="Q140" i="26"/>
  <c r="R140" i="26"/>
  <c r="P141" i="26"/>
  <c r="Q141" i="26"/>
  <c r="R141" i="26"/>
  <c r="P142" i="26"/>
  <c r="Q142" i="26"/>
  <c r="R142" i="26"/>
  <c r="P143" i="26"/>
  <c r="Q143" i="26"/>
  <c r="R143" i="26"/>
  <c r="P144" i="26"/>
  <c r="Q144" i="26"/>
  <c r="R144" i="26"/>
  <c r="P145" i="26"/>
  <c r="Q145" i="26"/>
  <c r="R145" i="26"/>
  <c r="P146" i="26"/>
  <c r="Q146" i="26"/>
  <c r="R146" i="26"/>
  <c r="P147" i="26"/>
  <c r="Q147" i="26"/>
  <c r="R147" i="26"/>
  <c r="P148" i="26"/>
  <c r="Q148" i="26"/>
  <c r="R148" i="26"/>
  <c r="P149" i="26"/>
  <c r="Q149" i="26"/>
  <c r="R149" i="26"/>
  <c r="P150" i="26"/>
  <c r="Q150" i="26"/>
  <c r="R150" i="26"/>
  <c r="P151" i="26"/>
  <c r="Q151" i="26"/>
  <c r="R151" i="26"/>
  <c r="P152" i="26"/>
  <c r="Q152" i="26"/>
  <c r="R152" i="26"/>
  <c r="P153" i="26"/>
  <c r="Q153" i="26"/>
  <c r="R153" i="26"/>
  <c r="P154" i="26"/>
  <c r="Q154" i="26"/>
  <c r="R154" i="26"/>
  <c r="P155" i="26"/>
  <c r="Q155" i="26"/>
  <c r="R155" i="26"/>
  <c r="P156" i="26"/>
  <c r="Q156" i="26"/>
  <c r="R156" i="26"/>
  <c r="P157" i="26"/>
  <c r="Q157" i="26"/>
  <c r="R157" i="26"/>
  <c r="P158" i="26"/>
  <c r="Q158" i="26"/>
  <c r="R158" i="26"/>
  <c r="P159" i="26"/>
  <c r="Q159" i="26"/>
  <c r="R159" i="26"/>
  <c r="P160" i="26"/>
  <c r="Q160" i="26"/>
  <c r="R160" i="26"/>
  <c r="P161" i="26"/>
  <c r="Q161" i="26"/>
  <c r="R161" i="26"/>
  <c r="P162" i="26"/>
  <c r="Q162" i="26"/>
  <c r="R162" i="26"/>
  <c r="P163" i="26"/>
  <c r="Q163" i="26"/>
  <c r="R163" i="26"/>
  <c r="P164" i="26"/>
  <c r="Q164" i="26"/>
  <c r="R164" i="26"/>
  <c r="P165" i="26"/>
  <c r="Q165" i="26"/>
  <c r="R165" i="26"/>
  <c r="P166" i="26"/>
  <c r="Q166" i="26"/>
  <c r="R166" i="26"/>
  <c r="P167" i="26"/>
  <c r="Q167" i="26"/>
  <c r="R167" i="26"/>
  <c r="P168" i="26"/>
  <c r="Q168" i="26"/>
  <c r="R168" i="26"/>
  <c r="P169" i="26"/>
  <c r="Q169" i="26"/>
  <c r="R169" i="26"/>
  <c r="P170" i="26"/>
  <c r="Q170" i="26"/>
  <c r="R170" i="26"/>
  <c r="P171" i="26"/>
  <c r="Q171" i="26"/>
  <c r="R171" i="26"/>
  <c r="P172" i="26"/>
  <c r="Q172" i="26"/>
  <c r="R172" i="26"/>
  <c r="P173" i="26"/>
  <c r="Q173" i="26"/>
  <c r="R173" i="26"/>
  <c r="P174" i="26"/>
  <c r="Q174" i="26"/>
  <c r="R174" i="26"/>
  <c r="P175" i="26"/>
  <c r="Q175" i="26"/>
  <c r="R175" i="26"/>
  <c r="P176" i="26"/>
  <c r="Q176" i="26"/>
  <c r="R176" i="26"/>
  <c r="P177" i="26"/>
  <c r="Q177" i="26"/>
  <c r="R177" i="26"/>
  <c r="P178" i="26"/>
  <c r="Q178" i="26"/>
  <c r="R178" i="26"/>
  <c r="P179" i="26"/>
  <c r="Q179" i="26"/>
  <c r="R179" i="26"/>
  <c r="P180" i="26"/>
  <c r="Q180" i="26"/>
  <c r="R180" i="26"/>
  <c r="P181" i="26"/>
  <c r="Q181" i="26"/>
  <c r="R181" i="26"/>
  <c r="P182" i="26"/>
  <c r="Q182" i="26"/>
  <c r="R182" i="26"/>
  <c r="P183" i="26"/>
  <c r="Q183" i="26"/>
  <c r="R183" i="26"/>
  <c r="P184" i="26"/>
  <c r="Q184" i="26"/>
  <c r="R184" i="26"/>
  <c r="P185" i="26"/>
  <c r="Q185" i="26"/>
  <c r="R185" i="26"/>
  <c r="P186" i="26"/>
  <c r="Q186" i="26"/>
  <c r="R186" i="26"/>
  <c r="P187" i="26"/>
  <c r="Q187" i="26"/>
  <c r="R187" i="26"/>
  <c r="P188" i="26"/>
  <c r="Q188" i="26"/>
  <c r="R188" i="26"/>
  <c r="P189" i="26"/>
  <c r="Q189" i="26"/>
  <c r="R189" i="26"/>
  <c r="P190" i="26"/>
  <c r="Q190" i="26"/>
  <c r="R190" i="26"/>
  <c r="P191" i="26"/>
  <c r="Q191" i="26"/>
  <c r="R191" i="26"/>
  <c r="P192" i="26"/>
  <c r="Q192" i="26"/>
  <c r="R192" i="26"/>
  <c r="P193" i="26"/>
  <c r="Q193" i="26"/>
  <c r="R193" i="26"/>
  <c r="P194" i="26"/>
  <c r="Q194" i="26"/>
  <c r="R194" i="26"/>
  <c r="P195" i="26"/>
  <c r="Q195" i="26"/>
  <c r="R195" i="26"/>
  <c r="P196" i="26"/>
  <c r="Q196" i="26"/>
  <c r="R196" i="26"/>
  <c r="P197" i="26"/>
  <c r="Q197" i="26"/>
  <c r="R197" i="26"/>
  <c r="P198" i="26"/>
  <c r="Q198" i="26"/>
  <c r="R198" i="26"/>
  <c r="P199" i="26"/>
  <c r="Q199" i="26"/>
  <c r="R199" i="26"/>
  <c r="P200" i="26"/>
  <c r="Q200" i="26"/>
  <c r="R200" i="26"/>
  <c r="P201" i="26"/>
  <c r="Q201" i="26"/>
  <c r="R201" i="26"/>
  <c r="P202" i="26"/>
  <c r="Q202" i="26"/>
  <c r="R202" i="26"/>
  <c r="P203" i="26"/>
  <c r="Q203" i="26"/>
  <c r="R203" i="26"/>
  <c r="P204" i="26"/>
  <c r="Q204" i="26"/>
  <c r="R204" i="26"/>
  <c r="P205" i="26"/>
  <c r="Q205" i="26"/>
  <c r="R205" i="26"/>
  <c r="P206" i="26"/>
  <c r="Q206" i="26"/>
  <c r="R206" i="26"/>
  <c r="P207" i="26"/>
  <c r="Q207" i="26"/>
  <c r="R207" i="26"/>
  <c r="P208" i="26"/>
  <c r="Q208" i="26"/>
  <c r="R208" i="26"/>
  <c r="P209" i="26"/>
  <c r="Q209" i="26"/>
  <c r="R209" i="26"/>
  <c r="P210" i="26"/>
  <c r="Q210" i="26"/>
  <c r="R210" i="26"/>
  <c r="P211" i="26"/>
  <c r="Q211" i="26"/>
  <c r="R211" i="26"/>
  <c r="P212" i="26"/>
  <c r="Q212" i="26"/>
  <c r="R212" i="26"/>
  <c r="P213" i="26"/>
  <c r="Q213" i="26"/>
  <c r="R213" i="26"/>
  <c r="P214" i="26"/>
  <c r="Q214" i="26"/>
  <c r="R214" i="26"/>
  <c r="P215" i="26"/>
  <c r="Q215" i="26"/>
  <c r="R215" i="26"/>
  <c r="P216" i="26"/>
  <c r="Q216" i="26"/>
  <c r="R216" i="26"/>
  <c r="P217" i="26"/>
  <c r="Q217" i="26"/>
  <c r="R217" i="26"/>
  <c r="P218" i="26"/>
  <c r="Q218" i="26"/>
  <c r="R218" i="26"/>
  <c r="P219" i="26"/>
  <c r="Q219" i="26"/>
  <c r="R219" i="26"/>
  <c r="P220" i="26"/>
  <c r="Q220" i="26"/>
  <c r="R220" i="26"/>
  <c r="P221" i="26"/>
  <c r="Q221" i="26"/>
  <c r="R221" i="26"/>
  <c r="P222" i="26"/>
  <c r="Q222" i="26"/>
  <c r="R222" i="26"/>
  <c r="P223" i="26"/>
  <c r="Q223" i="26"/>
  <c r="R223" i="26"/>
  <c r="P224" i="26"/>
  <c r="Q224" i="26"/>
  <c r="R224" i="26"/>
  <c r="P225" i="26"/>
  <c r="Q225" i="26"/>
  <c r="R225" i="26"/>
  <c r="P226" i="26"/>
  <c r="Q226" i="26"/>
  <c r="R226" i="26"/>
  <c r="P227" i="26"/>
  <c r="Q227" i="26"/>
  <c r="R227" i="26"/>
  <c r="P228" i="26"/>
  <c r="Q228" i="26"/>
  <c r="R228" i="26"/>
  <c r="P229" i="26"/>
  <c r="Q229" i="26"/>
  <c r="R229" i="26"/>
  <c r="P230" i="26"/>
  <c r="Q230" i="26"/>
  <c r="R230" i="26"/>
  <c r="P231" i="26"/>
  <c r="Q231" i="26"/>
  <c r="R231" i="26"/>
  <c r="P232" i="26"/>
  <c r="Q232" i="26"/>
  <c r="R232" i="26"/>
  <c r="P233" i="26"/>
  <c r="Q233" i="26"/>
  <c r="R233" i="26"/>
  <c r="P234" i="26"/>
  <c r="Q234" i="26"/>
  <c r="R234" i="26"/>
  <c r="P235" i="26"/>
  <c r="Q235" i="26"/>
  <c r="R235" i="26"/>
  <c r="P236" i="26"/>
  <c r="Q236" i="26"/>
  <c r="R236" i="26"/>
  <c r="P237" i="26"/>
  <c r="Q237" i="26"/>
  <c r="R237" i="26"/>
  <c r="P238" i="26"/>
  <c r="Q238" i="26"/>
  <c r="R238" i="26"/>
  <c r="P239" i="26"/>
  <c r="Q239" i="26"/>
  <c r="R239" i="26"/>
  <c r="P240" i="26"/>
  <c r="Q240" i="26"/>
  <c r="R240" i="26"/>
  <c r="P241" i="26"/>
  <c r="Q241" i="26"/>
  <c r="R241" i="26"/>
  <c r="P242" i="26"/>
  <c r="Q242" i="26"/>
  <c r="R242" i="26"/>
  <c r="P243" i="26"/>
  <c r="Q243" i="26"/>
  <c r="R243" i="26"/>
  <c r="P244" i="26"/>
  <c r="Q244" i="26"/>
  <c r="R244" i="26"/>
  <c r="P245" i="26"/>
  <c r="Q245" i="26"/>
  <c r="R245" i="26"/>
  <c r="P246" i="26"/>
  <c r="Q246" i="26"/>
  <c r="R246" i="26"/>
  <c r="P247" i="26"/>
  <c r="Q247" i="26"/>
  <c r="R247" i="26"/>
  <c r="P248" i="26"/>
  <c r="Q248" i="26"/>
  <c r="R248" i="26"/>
  <c r="P249" i="26"/>
  <c r="Q249" i="26"/>
  <c r="R249" i="26"/>
  <c r="P250" i="26"/>
  <c r="Q250" i="26"/>
  <c r="R250" i="26"/>
  <c r="P251" i="26"/>
  <c r="Q251" i="26"/>
  <c r="R251" i="26"/>
  <c r="P252" i="26"/>
  <c r="Q252" i="26"/>
  <c r="R252" i="26"/>
  <c r="P253" i="26"/>
  <c r="Q253" i="26"/>
  <c r="R253" i="26"/>
  <c r="P254" i="26"/>
  <c r="Q254" i="26"/>
  <c r="R254" i="26"/>
  <c r="P255" i="26"/>
  <c r="Q255" i="26"/>
  <c r="R255" i="26"/>
  <c r="P256" i="26"/>
  <c r="Q256" i="26"/>
  <c r="R256" i="26"/>
  <c r="P257" i="26"/>
  <c r="Q257" i="26"/>
  <c r="R257" i="26"/>
  <c r="P258" i="26"/>
  <c r="Q258" i="26"/>
  <c r="R258" i="26"/>
  <c r="P259" i="26"/>
  <c r="Q259" i="26"/>
  <c r="R259" i="26"/>
  <c r="P260" i="26"/>
  <c r="Q260" i="26"/>
  <c r="R260" i="26"/>
  <c r="P261" i="26"/>
  <c r="Q261" i="26"/>
  <c r="R261" i="26"/>
  <c r="P262" i="26"/>
  <c r="Q262" i="26"/>
  <c r="R262" i="26"/>
  <c r="P263" i="26"/>
  <c r="Q263" i="26"/>
  <c r="R263" i="26"/>
  <c r="P264" i="26"/>
  <c r="Q264" i="26"/>
  <c r="R264" i="26"/>
  <c r="P265" i="26"/>
  <c r="Q265" i="26"/>
  <c r="R265" i="26"/>
  <c r="P266" i="26"/>
  <c r="Q266" i="26"/>
  <c r="R266" i="26"/>
  <c r="P267" i="26"/>
  <c r="Q267" i="26"/>
  <c r="R267" i="26"/>
  <c r="P268" i="26"/>
  <c r="Q268" i="26"/>
  <c r="R268" i="26"/>
  <c r="P269" i="26"/>
  <c r="Q269" i="26"/>
  <c r="R269" i="26"/>
  <c r="P270" i="26"/>
  <c r="Q270" i="26"/>
  <c r="R270" i="26"/>
  <c r="P271" i="26"/>
  <c r="Q271" i="26"/>
  <c r="R271" i="26"/>
  <c r="P272" i="26"/>
  <c r="Q272" i="26"/>
  <c r="R272" i="26"/>
  <c r="P273" i="26"/>
  <c r="Q273" i="26"/>
  <c r="R273" i="26"/>
  <c r="P274" i="26"/>
  <c r="Q274" i="26"/>
  <c r="R274" i="26"/>
  <c r="P275" i="26"/>
  <c r="Q275" i="26"/>
  <c r="R275" i="26"/>
  <c r="P276" i="26"/>
  <c r="Q276" i="26"/>
  <c r="R276" i="26"/>
  <c r="P277" i="26"/>
  <c r="Q277" i="26"/>
  <c r="R277" i="26"/>
  <c r="P278" i="26"/>
  <c r="Q278" i="26"/>
  <c r="R278" i="26"/>
  <c r="P279" i="26"/>
  <c r="Q279" i="26"/>
  <c r="R279" i="26"/>
  <c r="P280" i="26"/>
  <c r="Q280" i="26"/>
  <c r="R280" i="26"/>
  <c r="P281" i="26"/>
  <c r="Q281" i="26"/>
  <c r="R281" i="26"/>
  <c r="P282" i="26"/>
  <c r="Q282" i="26"/>
  <c r="R282" i="26"/>
  <c r="P283" i="26"/>
  <c r="Q283" i="26"/>
  <c r="R283" i="26"/>
  <c r="P284" i="26"/>
  <c r="Q284" i="26"/>
  <c r="R284" i="26"/>
  <c r="P285" i="26"/>
  <c r="Q285" i="26"/>
  <c r="R285" i="26"/>
  <c r="P286" i="26"/>
  <c r="Q286" i="26"/>
  <c r="R286" i="26"/>
  <c r="P287" i="26"/>
  <c r="Q287" i="26"/>
  <c r="R287" i="26"/>
  <c r="P288" i="26"/>
  <c r="Q288" i="26"/>
  <c r="R288" i="26"/>
  <c r="P289" i="26"/>
  <c r="Q289" i="26"/>
  <c r="R289" i="26"/>
  <c r="P290" i="26"/>
  <c r="Q290" i="26"/>
  <c r="R290" i="26"/>
  <c r="P291" i="26"/>
  <c r="Q291" i="26"/>
  <c r="R291" i="26"/>
  <c r="P292" i="26"/>
  <c r="Q292" i="26"/>
  <c r="R292" i="26"/>
  <c r="P293" i="26"/>
  <c r="Q293" i="26"/>
  <c r="R293" i="26"/>
  <c r="P294" i="26"/>
  <c r="Q294" i="26"/>
  <c r="R294" i="26"/>
  <c r="P295" i="26"/>
  <c r="Q295" i="26"/>
  <c r="R295" i="26"/>
  <c r="P296" i="26"/>
  <c r="Q296" i="26"/>
  <c r="R296" i="26"/>
  <c r="P297" i="26"/>
  <c r="Q297" i="26"/>
  <c r="R297" i="26"/>
  <c r="P298" i="26"/>
  <c r="Q298" i="26"/>
  <c r="R298" i="26"/>
  <c r="P299" i="26"/>
  <c r="Q299" i="26"/>
  <c r="R299" i="26"/>
  <c r="P300" i="26"/>
  <c r="Q300" i="26"/>
  <c r="R300" i="26"/>
  <c r="P301" i="26"/>
  <c r="Q301" i="26"/>
  <c r="R301" i="26"/>
  <c r="P302" i="26"/>
  <c r="Q302" i="26"/>
  <c r="R302" i="26"/>
  <c r="P303" i="26"/>
  <c r="Q303" i="26"/>
  <c r="R303" i="26"/>
  <c r="P304" i="26"/>
  <c r="Q304" i="26"/>
  <c r="R304" i="26"/>
  <c r="P305" i="26"/>
  <c r="Q305" i="26"/>
  <c r="R305" i="26"/>
  <c r="P306" i="26"/>
  <c r="Q306" i="26"/>
  <c r="R306" i="26"/>
  <c r="P307" i="26"/>
  <c r="Q307" i="26"/>
  <c r="R307" i="26"/>
  <c r="P308" i="26"/>
  <c r="Q308" i="26"/>
  <c r="R308" i="26"/>
  <c r="P309" i="26"/>
  <c r="Q309" i="26"/>
  <c r="R309" i="26"/>
  <c r="P310" i="26"/>
  <c r="Q310" i="26"/>
  <c r="R310" i="26"/>
  <c r="P311" i="26"/>
  <c r="Q311" i="26"/>
  <c r="R311" i="26"/>
  <c r="P312" i="26"/>
  <c r="Q312" i="26"/>
  <c r="R312" i="26"/>
  <c r="P313" i="26"/>
  <c r="Q313" i="26"/>
  <c r="R313" i="26"/>
  <c r="P314" i="26"/>
  <c r="Q314" i="26"/>
  <c r="R314" i="26"/>
  <c r="P315" i="26"/>
  <c r="Q315" i="26"/>
  <c r="R315" i="26"/>
  <c r="P316" i="26"/>
  <c r="Q316" i="26"/>
  <c r="R316" i="26"/>
  <c r="P317" i="26"/>
  <c r="Q317" i="26"/>
  <c r="R317" i="26"/>
  <c r="P318" i="26"/>
  <c r="Q318" i="26"/>
  <c r="R318" i="26"/>
  <c r="P319" i="26"/>
  <c r="Q319" i="26"/>
  <c r="R319" i="26"/>
  <c r="P320" i="26"/>
  <c r="Q320" i="26"/>
  <c r="R320" i="26"/>
  <c r="P321" i="26"/>
  <c r="Q321" i="26"/>
  <c r="R321" i="26"/>
  <c r="P322" i="26"/>
  <c r="Q322" i="26"/>
  <c r="R322" i="26"/>
  <c r="P323" i="26"/>
  <c r="Q323" i="26"/>
  <c r="R323" i="26"/>
  <c r="P324" i="26"/>
  <c r="Q324" i="26"/>
  <c r="R324" i="26"/>
  <c r="P325" i="26"/>
  <c r="Q325" i="26"/>
  <c r="R325" i="26"/>
  <c r="P326" i="26"/>
  <c r="Q326" i="26"/>
  <c r="R326" i="26"/>
  <c r="P327" i="26"/>
  <c r="Q327" i="26"/>
  <c r="R327" i="26"/>
  <c r="P328" i="26"/>
  <c r="Q328" i="26"/>
  <c r="R328" i="26"/>
  <c r="P329" i="26"/>
  <c r="Q329" i="26"/>
  <c r="R329" i="26"/>
  <c r="P330" i="26"/>
  <c r="Q330" i="26"/>
  <c r="R330" i="26"/>
  <c r="P331" i="26"/>
  <c r="Q331" i="26"/>
  <c r="R331" i="26"/>
  <c r="P332" i="26"/>
  <c r="Q332" i="26"/>
  <c r="R332" i="26"/>
  <c r="P333" i="26"/>
  <c r="Q333" i="26"/>
  <c r="R333" i="26"/>
  <c r="P334" i="26"/>
  <c r="Q334" i="26"/>
  <c r="R334" i="26"/>
  <c r="P335" i="26"/>
  <c r="Q335" i="26"/>
  <c r="R335" i="26"/>
  <c r="P336" i="26"/>
  <c r="Q336" i="26"/>
  <c r="R336" i="26"/>
  <c r="P337" i="26"/>
  <c r="Q337" i="26"/>
  <c r="R337" i="26"/>
  <c r="P338" i="26"/>
  <c r="Q338" i="26"/>
  <c r="R338" i="26"/>
  <c r="P339" i="26"/>
  <c r="Q339" i="26"/>
  <c r="R339" i="26"/>
  <c r="P340" i="26"/>
  <c r="Q340" i="26"/>
  <c r="R340" i="26"/>
  <c r="P341" i="26"/>
  <c r="Q341" i="26"/>
  <c r="R341" i="26"/>
  <c r="P342" i="26"/>
  <c r="Q342" i="26"/>
  <c r="R342" i="26"/>
  <c r="P343" i="26"/>
  <c r="Q343" i="26"/>
  <c r="R343" i="26"/>
  <c r="P344" i="26"/>
  <c r="Q344" i="26"/>
  <c r="R344" i="26"/>
  <c r="P345" i="26"/>
  <c r="Q345" i="26"/>
  <c r="R345" i="26"/>
  <c r="P346" i="26"/>
  <c r="Q346" i="26"/>
  <c r="R346" i="26"/>
  <c r="P347" i="26"/>
  <c r="Q347" i="26"/>
  <c r="R347" i="26"/>
  <c r="P348" i="26"/>
  <c r="Q348" i="26"/>
  <c r="R348" i="26"/>
  <c r="P349" i="26"/>
  <c r="Q349" i="26"/>
  <c r="R349" i="26"/>
  <c r="P350" i="26"/>
  <c r="Q350" i="26"/>
  <c r="R350" i="26"/>
  <c r="P351" i="26"/>
  <c r="Q351" i="26"/>
  <c r="R351" i="26"/>
  <c r="P352" i="26"/>
  <c r="Q352" i="26"/>
  <c r="R352" i="26"/>
  <c r="P353" i="26"/>
  <c r="Q353" i="26"/>
  <c r="R353" i="26"/>
  <c r="P354" i="26"/>
  <c r="Q354" i="26"/>
  <c r="R354" i="26"/>
  <c r="P355" i="26"/>
  <c r="Q355" i="26"/>
  <c r="R355" i="26"/>
  <c r="P356" i="26"/>
  <c r="Q356" i="26"/>
  <c r="R356" i="26"/>
  <c r="P357" i="26"/>
  <c r="Q357" i="26"/>
  <c r="R357" i="26"/>
  <c r="P358" i="26"/>
  <c r="Q358" i="26"/>
  <c r="R358" i="26"/>
  <c r="P359" i="26"/>
  <c r="Q359" i="26"/>
  <c r="R359" i="26"/>
  <c r="P360" i="26"/>
  <c r="Q360" i="26"/>
  <c r="R360" i="26"/>
  <c r="P361" i="26"/>
  <c r="Q361" i="26"/>
  <c r="R361" i="26"/>
  <c r="P362" i="26"/>
  <c r="Q362" i="26"/>
  <c r="R362" i="26"/>
  <c r="P363" i="26"/>
  <c r="Q363" i="26"/>
  <c r="R363" i="26"/>
  <c r="P364" i="26"/>
  <c r="Q364" i="26"/>
  <c r="R364" i="26"/>
  <c r="P365" i="26"/>
  <c r="Q365" i="26"/>
  <c r="R365" i="26"/>
  <c r="P366" i="26"/>
  <c r="Q366" i="26"/>
  <c r="R366" i="26"/>
  <c r="P367" i="26"/>
  <c r="Q367" i="26"/>
  <c r="R367" i="26"/>
  <c r="P368" i="26"/>
  <c r="Q368" i="26"/>
  <c r="R368" i="26"/>
  <c r="P369" i="26"/>
  <c r="Q369" i="26"/>
  <c r="R369" i="26"/>
  <c r="P370" i="26"/>
  <c r="Q370" i="26"/>
  <c r="R370" i="26"/>
  <c r="P371" i="26"/>
  <c r="Q371" i="26"/>
  <c r="R371" i="26"/>
  <c r="P372" i="26"/>
  <c r="Q372" i="26"/>
  <c r="R372" i="26"/>
  <c r="P373" i="26"/>
  <c r="Q373" i="26"/>
  <c r="R373" i="26"/>
  <c r="P374" i="26"/>
  <c r="Q374" i="26"/>
  <c r="R374" i="26"/>
  <c r="P375" i="26"/>
  <c r="Q375" i="26"/>
  <c r="R375" i="26"/>
  <c r="P376" i="26"/>
  <c r="Q376" i="26"/>
  <c r="R376" i="26"/>
  <c r="P377" i="26"/>
  <c r="Q377" i="26"/>
  <c r="R377" i="26"/>
  <c r="P378" i="26"/>
  <c r="Q378" i="26"/>
  <c r="R378" i="26"/>
  <c r="P379" i="26"/>
  <c r="Q379" i="26"/>
  <c r="R379" i="26"/>
  <c r="P380" i="26"/>
  <c r="Q380" i="26"/>
  <c r="R380" i="26"/>
  <c r="P381" i="26"/>
  <c r="Q381" i="26"/>
  <c r="R381" i="26"/>
  <c r="P382" i="26"/>
  <c r="Q382" i="26"/>
  <c r="R382" i="26"/>
  <c r="P383" i="26"/>
  <c r="Q383" i="26"/>
  <c r="R383" i="26"/>
  <c r="P384" i="26"/>
  <c r="Q384" i="26"/>
  <c r="R384" i="26"/>
  <c r="P385" i="26"/>
  <c r="Q385" i="26"/>
  <c r="R385" i="26"/>
  <c r="P386" i="26"/>
  <c r="Q386" i="26"/>
  <c r="R386" i="26"/>
  <c r="P387" i="26"/>
  <c r="Q387" i="26"/>
  <c r="R387" i="26"/>
  <c r="P388" i="26"/>
  <c r="Q388" i="26"/>
  <c r="R388" i="26"/>
  <c r="P389" i="26"/>
  <c r="Q389" i="26"/>
  <c r="R389" i="26"/>
  <c r="P390" i="26"/>
  <c r="Q390" i="26"/>
  <c r="R390" i="26"/>
  <c r="P391" i="26"/>
  <c r="Q391" i="26"/>
  <c r="R391" i="26"/>
  <c r="P392" i="26"/>
  <c r="Q392" i="26"/>
  <c r="R392" i="26"/>
  <c r="P393" i="26"/>
  <c r="Q393" i="26"/>
  <c r="R393" i="26"/>
  <c r="P394" i="26"/>
  <c r="Q394" i="26"/>
  <c r="R394" i="26"/>
  <c r="P395" i="26"/>
  <c r="Q395" i="26"/>
  <c r="R395" i="26"/>
  <c r="P396" i="26"/>
  <c r="Q396" i="26"/>
  <c r="R396" i="26"/>
  <c r="P397" i="26"/>
  <c r="Q397" i="26"/>
  <c r="R397" i="26"/>
  <c r="P398" i="26"/>
  <c r="Q398" i="26"/>
  <c r="R398" i="26"/>
  <c r="P399" i="26"/>
  <c r="Q399" i="26"/>
  <c r="R399" i="26"/>
  <c r="P400" i="26"/>
  <c r="Q400" i="26"/>
  <c r="R400" i="26"/>
  <c r="P401" i="26"/>
  <c r="Q401" i="26"/>
  <c r="R401" i="26"/>
  <c r="P402" i="26"/>
  <c r="Q402" i="26"/>
  <c r="R402" i="26"/>
  <c r="P403" i="26"/>
  <c r="Q403" i="26"/>
  <c r="R403" i="26"/>
  <c r="P404" i="26"/>
  <c r="Q404" i="26"/>
  <c r="R404" i="26"/>
  <c r="P405" i="26"/>
  <c r="Q405" i="26"/>
  <c r="R405" i="26"/>
  <c r="P406" i="26"/>
  <c r="Q406" i="26"/>
  <c r="R406" i="26"/>
  <c r="P407" i="26"/>
  <c r="Q407" i="26"/>
  <c r="R407" i="26"/>
  <c r="P408" i="26"/>
  <c r="Q408" i="26"/>
  <c r="R408" i="26"/>
  <c r="P409" i="26"/>
  <c r="Q409" i="26"/>
  <c r="R409" i="26"/>
  <c r="P410" i="26"/>
  <c r="Q410" i="26"/>
  <c r="R410" i="26"/>
  <c r="P411" i="26"/>
  <c r="Q411" i="26"/>
  <c r="R411" i="26"/>
  <c r="P412" i="26"/>
  <c r="Q412" i="26"/>
  <c r="R412" i="26"/>
  <c r="P413" i="26"/>
  <c r="Q413" i="26"/>
  <c r="R413" i="26"/>
  <c r="P414" i="26"/>
  <c r="Q414" i="26"/>
  <c r="R414" i="26"/>
  <c r="P415" i="26"/>
  <c r="Q415" i="26"/>
  <c r="R415" i="26"/>
  <c r="P416" i="26"/>
  <c r="Q416" i="26"/>
  <c r="R416" i="26"/>
  <c r="P417" i="26"/>
  <c r="Q417" i="26"/>
  <c r="R417" i="26"/>
  <c r="P418" i="26"/>
  <c r="Q418" i="26"/>
  <c r="R418" i="26"/>
  <c r="P419" i="26"/>
  <c r="Q419" i="26"/>
  <c r="R419" i="26"/>
  <c r="P420" i="26"/>
  <c r="Q420" i="26"/>
  <c r="R420" i="26"/>
  <c r="P421" i="26"/>
  <c r="Q421" i="26"/>
  <c r="R421" i="26"/>
  <c r="P422" i="26"/>
  <c r="Q422" i="26"/>
  <c r="R422" i="26"/>
  <c r="P423" i="26"/>
  <c r="Q423" i="26"/>
  <c r="R423" i="26"/>
  <c r="P424" i="26"/>
  <c r="Q424" i="26"/>
  <c r="R424" i="26"/>
  <c r="P425" i="26"/>
  <c r="Q425" i="26"/>
  <c r="R425" i="26"/>
  <c r="P426" i="26"/>
  <c r="Q426" i="26"/>
  <c r="R426" i="26"/>
  <c r="P427" i="26"/>
  <c r="Q427" i="26"/>
  <c r="R427" i="26"/>
  <c r="P428" i="26"/>
  <c r="Q428" i="26"/>
  <c r="R428" i="26"/>
  <c r="P429" i="26"/>
  <c r="Q429" i="26"/>
  <c r="R429" i="26"/>
  <c r="P430" i="26"/>
  <c r="Q430" i="26"/>
  <c r="R430" i="26"/>
  <c r="P431" i="26"/>
  <c r="Q431" i="26"/>
  <c r="R431" i="26"/>
  <c r="P432" i="26"/>
  <c r="Q432" i="26"/>
  <c r="R432" i="26"/>
  <c r="P433" i="26"/>
  <c r="Q433" i="26"/>
  <c r="R433" i="26"/>
  <c r="P434" i="26"/>
  <c r="Q434" i="26"/>
  <c r="R434" i="26"/>
  <c r="P435" i="26"/>
  <c r="Q435" i="26"/>
  <c r="R435" i="26"/>
  <c r="P436" i="26"/>
  <c r="Q436" i="26"/>
  <c r="R436" i="26"/>
  <c r="P437" i="26"/>
  <c r="Q437" i="26"/>
  <c r="R437" i="26"/>
  <c r="P438" i="26"/>
  <c r="Q438" i="26"/>
  <c r="R438" i="26"/>
  <c r="P439" i="26"/>
  <c r="Q439" i="26"/>
  <c r="R439" i="26"/>
  <c r="P440" i="26"/>
  <c r="Q440" i="26"/>
  <c r="R440" i="26"/>
  <c r="P441" i="26"/>
  <c r="Q441" i="26"/>
  <c r="R441" i="26"/>
  <c r="P442" i="26"/>
  <c r="Q442" i="26"/>
  <c r="R442" i="26"/>
  <c r="P443" i="26"/>
  <c r="Q443" i="26"/>
  <c r="R443" i="26"/>
  <c r="P444" i="26"/>
  <c r="Q444" i="26"/>
  <c r="R444" i="26"/>
  <c r="P445" i="26"/>
  <c r="Q445" i="26"/>
  <c r="R445" i="26"/>
  <c r="P446" i="26"/>
  <c r="Q446" i="26"/>
  <c r="R446" i="26"/>
  <c r="P447" i="26"/>
  <c r="Q447" i="26"/>
  <c r="R447" i="26"/>
  <c r="P448" i="26"/>
  <c r="Q448" i="26"/>
  <c r="R448" i="26"/>
  <c r="P449" i="26"/>
  <c r="Q449" i="26"/>
  <c r="R449" i="26"/>
  <c r="P450" i="26"/>
  <c r="Q450" i="26"/>
  <c r="R450" i="26"/>
  <c r="P451" i="26"/>
  <c r="Q451" i="26"/>
  <c r="R451" i="26"/>
  <c r="P452" i="26"/>
  <c r="Q452" i="26"/>
  <c r="R452" i="26"/>
  <c r="P453" i="26"/>
  <c r="Q453" i="26"/>
  <c r="R453" i="26"/>
  <c r="P454" i="26"/>
  <c r="Q454" i="26"/>
  <c r="R454" i="26"/>
  <c r="P455" i="26"/>
  <c r="Q455" i="26"/>
  <c r="R455" i="26"/>
  <c r="P456" i="26"/>
  <c r="Q456" i="26"/>
  <c r="R456" i="26"/>
  <c r="P457" i="26"/>
  <c r="Q457" i="26"/>
  <c r="R457" i="26"/>
  <c r="P458" i="26"/>
  <c r="Q458" i="26"/>
  <c r="R458" i="26"/>
  <c r="P459" i="26"/>
  <c r="Q459" i="26"/>
  <c r="R459" i="26"/>
  <c r="P460" i="26"/>
  <c r="Q460" i="26"/>
  <c r="R460" i="26"/>
  <c r="P461" i="26"/>
  <c r="Q461" i="26"/>
  <c r="R461" i="26"/>
  <c r="P462" i="26"/>
  <c r="Q462" i="26"/>
  <c r="R462" i="26"/>
  <c r="P463" i="26"/>
  <c r="Q463" i="26"/>
  <c r="R463" i="26"/>
  <c r="P464" i="26"/>
  <c r="Q464" i="26"/>
  <c r="R464" i="26"/>
  <c r="P465" i="26"/>
  <c r="Q465" i="26"/>
  <c r="R465" i="26"/>
  <c r="P466" i="26"/>
  <c r="Q466" i="26"/>
  <c r="R466" i="26"/>
  <c r="P467" i="26"/>
  <c r="Q467" i="26"/>
  <c r="R467" i="26"/>
  <c r="P468" i="26"/>
  <c r="Q468" i="26"/>
  <c r="R468" i="26"/>
  <c r="P469" i="26"/>
  <c r="Q469" i="26"/>
  <c r="R469" i="26"/>
  <c r="P470" i="26"/>
  <c r="Q470" i="26"/>
  <c r="R470" i="26"/>
  <c r="P471" i="26"/>
  <c r="Q471" i="26"/>
  <c r="R471" i="26"/>
  <c r="P472" i="26"/>
  <c r="Q472" i="26"/>
  <c r="R472" i="26"/>
  <c r="P473" i="26"/>
  <c r="Q473" i="26"/>
  <c r="R473" i="26"/>
  <c r="P474" i="26"/>
  <c r="Q474" i="26"/>
  <c r="R474" i="26"/>
  <c r="P475" i="26"/>
  <c r="Q475" i="26"/>
  <c r="R475" i="26"/>
  <c r="P476" i="26"/>
  <c r="Q476" i="26"/>
  <c r="R476" i="26"/>
  <c r="P477" i="26"/>
  <c r="Q477" i="26"/>
  <c r="R477" i="26"/>
  <c r="P478" i="26"/>
  <c r="Q478" i="26"/>
  <c r="R478" i="26"/>
  <c r="P479" i="26"/>
  <c r="Q479" i="26"/>
  <c r="R479" i="26"/>
  <c r="P480" i="26"/>
  <c r="Q480" i="26"/>
  <c r="R480" i="26"/>
  <c r="P481" i="26"/>
  <c r="Q481" i="26"/>
  <c r="R481" i="26"/>
  <c r="P482" i="26"/>
  <c r="Q482" i="26"/>
  <c r="R482" i="26"/>
  <c r="P483" i="26"/>
  <c r="Q483" i="26"/>
  <c r="R483" i="26"/>
  <c r="P484" i="26"/>
  <c r="Q484" i="26"/>
  <c r="R484" i="26"/>
  <c r="P485" i="26"/>
  <c r="Q485" i="26"/>
  <c r="R485" i="26"/>
  <c r="P486" i="26"/>
  <c r="Q486" i="26"/>
  <c r="R486" i="26"/>
  <c r="P487" i="26"/>
  <c r="Q487" i="26"/>
  <c r="R487" i="26"/>
  <c r="P488" i="26"/>
  <c r="Q488" i="26"/>
  <c r="R488" i="26"/>
  <c r="P489" i="26"/>
  <c r="Q489" i="26"/>
  <c r="R489" i="26"/>
  <c r="P490" i="26"/>
  <c r="Q490" i="26"/>
  <c r="R490" i="26"/>
  <c r="P491" i="26"/>
  <c r="Q491" i="26"/>
  <c r="R491" i="26"/>
  <c r="P492" i="26"/>
  <c r="Q492" i="26"/>
  <c r="R492" i="26"/>
  <c r="P493" i="26"/>
  <c r="Q493" i="26"/>
  <c r="R493" i="26"/>
  <c r="P494" i="26"/>
  <c r="Q494" i="26"/>
  <c r="R494" i="26"/>
  <c r="P495" i="26"/>
  <c r="Q495" i="26"/>
  <c r="R495" i="26"/>
  <c r="P496" i="26"/>
  <c r="Q496" i="26"/>
  <c r="R496" i="26"/>
  <c r="P497" i="26"/>
  <c r="Q497" i="26"/>
  <c r="R497" i="26"/>
  <c r="P498" i="26"/>
  <c r="Q498" i="26"/>
  <c r="R498" i="26"/>
  <c r="P499" i="26"/>
  <c r="Q499" i="26"/>
  <c r="R499" i="26"/>
  <c r="P500" i="26"/>
  <c r="Q500" i="26"/>
  <c r="R500" i="26"/>
  <c r="P501" i="26"/>
  <c r="Q501" i="26"/>
  <c r="R501" i="26"/>
  <c r="P502" i="26"/>
  <c r="Q502" i="26"/>
  <c r="R502" i="26"/>
  <c r="P503" i="26"/>
  <c r="Q503" i="26"/>
  <c r="R503" i="26"/>
  <c r="P504" i="26"/>
  <c r="Q504" i="26"/>
  <c r="R504" i="26"/>
  <c r="P505" i="26"/>
  <c r="Q505" i="26"/>
  <c r="R505" i="26"/>
  <c r="P506" i="26"/>
  <c r="Q506" i="26"/>
  <c r="R506" i="26"/>
  <c r="P507" i="26"/>
  <c r="Q507" i="26"/>
  <c r="R507" i="26"/>
  <c r="P508" i="26"/>
  <c r="Q508" i="26"/>
  <c r="R508" i="26"/>
  <c r="P509" i="26"/>
  <c r="Q509" i="26"/>
  <c r="R509" i="26"/>
  <c r="P510" i="26"/>
  <c r="Q510" i="26"/>
  <c r="R510" i="26"/>
  <c r="P511" i="26"/>
  <c r="Q511" i="26"/>
  <c r="R511" i="26"/>
  <c r="P512" i="26"/>
  <c r="Q512" i="26"/>
  <c r="R512" i="26"/>
  <c r="P513" i="26"/>
  <c r="Q513" i="26"/>
  <c r="R513" i="26"/>
  <c r="P514" i="26"/>
  <c r="Q514" i="26"/>
  <c r="R514" i="26"/>
  <c r="P515" i="26"/>
  <c r="Q515" i="26"/>
  <c r="R515" i="26"/>
  <c r="P516" i="26"/>
  <c r="Q516" i="26"/>
  <c r="R516" i="26"/>
  <c r="P517" i="26"/>
  <c r="Q517" i="26"/>
  <c r="R517" i="26"/>
  <c r="P518" i="26"/>
  <c r="Q518" i="26"/>
  <c r="R518" i="26"/>
  <c r="P519" i="26"/>
  <c r="Q519" i="26"/>
  <c r="R519" i="26"/>
  <c r="P520" i="26"/>
  <c r="Q520" i="26"/>
  <c r="R520" i="26"/>
  <c r="P521" i="26"/>
  <c r="Q521" i="26"/>
  <c r="R521" i="26"/>
  <c r="P522" i="26"/>
  <c r="Q522" i="26"/>
  <c r="R522" i="26"/>
  <c r="P523" i="26"/>
  <c r="Q523" i="26"/>
  <c r="R523" i="26"/>
  <c r="P524" i="26"/>
  <c r="Q524" i="26"/>
  <c r="R524" i="26"/>
  <c r="P525" i="26"/>
  <c r="Q525" i="26"/>
  <c r="R525" i="26"/>
  <c r="P526" i="26"/>
  <c r="Q526" i="26"/>
  <c r="R526" i="26"/>
  <c r="P527" i="26"/>
  <c r="Q527" i="26"/>
  <c r="R527" i="26"/>
  <c r="P528" i="26"/>
  <c r="Q528" i="26"/>
  <c r="R528" i="26"/>
  <c r="P529" i="26"/>
  <c r="Q529" i="26"/>
  <c r="R529" i="26"/>
  <c r="P530" i="26"/>
  <c r="Q530" i="26"/>
  <c r="R530" i="26"/>
  <c r="P531" i="26"/>
  <c r="Q531" i="26"/>
  <c r="R531" i="26"/>
  <c r="P532" i="26"/>
  <c r="Q532" i="26"/>
  <c r="R532" i="26"/>
  <c r="P533" i="26"/>
  <c r="Q533" i="26"/>
  <c r="R533" i="26"/>
  <c r="P534" i="26"/>
  <c r="Q534" i="26"/>
  <c r="R534" i="26"/>
  <c r="P535" i="26"/>
  <c r="Q535" i="26"/>
  <c r="R535" i="26"/>
  <c r="P536" i="26"/>
  <c r="Q536" i="26"/>
  <c r="R536" i="26"/>
  <c r="P537" i="26"/>
  <c r="Q537" i="26"/>
  <c r="R537" i="26"/>
  <c r="P538" i="26"/>
  <c r="Q538" i="26"/>
  <c r="R538" i="26"/>
  <c r="P539" i="26"/>
  <c r="Q539" i="26"/>
  <c r="R539" i="26"/>
  <c r="P540" i="26"/>
  <c r="Q540" i="26"/>
  <c r="R540" i="26"/>
  <c r="P541" i="26"/>
  <c r="Q541" i="26"/>
  <c r="R541" i="26"/>
  <c r="P542" i="26"/>
  <c r="Q542" i="26"/>
  <c r="R542" i="26"/>
  <c r="P543" i="26"/>
  <c r="Q543" i="26"/>
  <c r="R543" i="26"/>
  <c r="P544" i="26"/>
  <c r="Q544" i="26"/>
  <c r="R544" i="26"/>
  <c r="P545" i="26"/>
  <c r="Q545" i="26"/>
  <c r="R545" i="26"/>
  <c r="P546" i="26"/>
  <c r="Q546" i="26"/>
  <c r="R546" i="26"/>
  <c r="P547" i="26"/>
  <c r="Q547" i="26"/>
  <c r="R547" i="26"/>
  <c r="P548" i="26"/>
  <c r="Q548" i="26"/>
  <c r="R548" i="26"/>
  <c r="P549" i="26"/>
  <c r="Q549" i="26"/>
  <c r="R549" i="26"/>
  <c r="P550" i="26"/>
  <c r="Q550" i="26"/>
  <c r="R550" i="26"/>
  <c r="P551" i="26"/>
  <c r="Q551" i="26"/>
  <c r="R551" i="26"/>
  <c r="P552" i="26"/>
  <c r="Q552" i="26"/>
  <c r="R552" i="26"/>
  <c r="P553" i="26"/>
  <c r="Q553" i="26"/>
  <c r="R553" i="26"/>
  <c r="P554" i="26"/>
  <c r="Q554" i="26"/>
  <c r="R554" i="26"/>
  <c r="P555" i="26"/>
  <c r="Q555" i="26"/>
  <c r="R555" i="26"/>
  <c r="P556" i="26"/>
  <c r="Q556" i="26"/>
  <c r="R556" i="26"/>
  <c r="P557" i="26"/>
  <c r="Q557" i="26"/>
  <c r="R557" i="26"/>
  <c r="P558" i="26"/>
  <c r="Q558" i="26"/>
  <c r="R558" i="26"/>
  <c r="P559" i="26"/>
  <c r="Q559" i="26"/>
  <c r="R559" i="26"/>
  <c r="P560" i="26"/>
  <c r="Q560" i="26"/>
  <c r="R560" i="26"/>
  <c r="P561" i="26"/>
  <c r="Q561" i="26"/>
  <c r="R561" i="26"/>
  <c r="P562" i="26"/>
  <c r="Q562" i="26"/>
  <c r="R562" i="26"/>
  <c r="P563" i="26"/>
  <c r="Q563" i="26"/>
  <c r="R563" i="26"/>
  <c r="P564" i="26"/>
  <c r="Q564" i="26"/>
  <c r="R564" i="26"/>
  <c r="P565" i="26"/>
  <c r="Q565" i="26"/>
  <c r="R565" i="26"/>
  <c r="P566" i="26"/>
  <c r="Q566" i="26"/>
  <c r="R566" i="26"/>
  <c r="P567" i="26"/>
  <c r="Q567" i="26"/>
  <c r="R567" i="26"/>
  <c r="P568" i="26"/>
  <c r="Q568" i="26"/>
  <c r="R568" i="26"/>
  <c r="P569" i="26"/>
  <c r="Q569" i="26"/>
  <c r="R569" i="26"/>
  <c r="P570" i="26"/>
  <c r="Q570" i="26"/>
  <c r="R570" i="26"/>
  <c r="P571" i="26"/>
  <c r="Q571" i="26"/>
  <c r="R571" i="26"/>
  <c r="P572" i="26"/>
  <c r="Q572" i="26"/>
  <c r="R572" i="26"/>
  <c r="P573" i="26"/>
  <c r="Q573" i="26"/>
  <c r="R573" i="26"/>
  <c r="P574" i="26"/>
  <c r="Q574" i="26"/>
  <c r="R574" i="26"/>
  <c r="P575" i="26"/>
  <c r="Q575" i="26"/>
  <c r="R575" i="26"/>
  <c r="P576" i="26"/>
  <c r="Q576" i="26"/>
  <c r="R576" i="26"/>
  <c r="P577" i="26"/>
  <c r="Q577" i="26"/>
  <c r="R577" i="26"/>
  <c r="P578" i="26"/>
  <c r="Q578" i="26"/>
  <c r="R578" i="26"/>
  <c r="P579" i="26"/>
  <c r="Q579" i="26"/>
  <c r="R579" i="26"/>
  <c r="P580" i="26"/>
  <c r="Q580" i="26"/>
  <c r="R580" i="26"/>
  <c r="P581" i="26"/>
  <c r="Q581" i="26"/>
  <c r="R581" i="26"/>
  <c r="P582" i="26"/>
  <c r="Q582" i="26"/>
  <c r="R582" i="26"/>
  <c r="P583" i="26"/>
  <c r="Q583" i="26"/>
  <c r="R583" i="26"/>
  <c r="P584" i="26"/>
  <c r="Q584" i="26"/>
  <c r="R584" i="26"/>
  <c r="P585" i="26"/>
  <c r="Q585" i="26"/>
  <c r="R585" i="26"/>
  <c r="P586" i="26"/>
  <c r="Q586" i="26"/>
  <c r="R586" i="26"/>
  <c r="P587" i="26"/>
  <c r="Q587" i="26"/>
  <c r="R587" i="26"/>
  <c r="P588" i="26"/>
  <c r="Q588" i="26"/>
  <c r="R588" i="26"/>
  <c r="P589" i="26"/>
  <c r="Q589" i="26"/>
  <c r="R589" i="26"/>
  <c r="P590" i="26"/>
  <c r="Q590" i="26"/>
  <c r="R590" i="26"/>
  <c r="P591" i="26"/>
  <c r="Q591" i="26"/>
  <c r="R591" i="26"/>
  <c r="P592" i="26"/>
  <c r="Q592" i="26"/>
  <c r="R592" i="26"/>
  <c r="P593" i="26"/>
  <c r="Q593" i="26"/>
  <c r="R593" i="26"/>
  <c r="P594" i="26"/>
  <c r="Q594" i="26"/>
  <c r="R594" i="26"/>
  <c r="P595" i="26"/>
  <c r="Q595" i="26"/>
  <c r="R595" i="26"/>
  <c r="P596" i="26"/>
  <c r="Q596" i="26"/>
  <c r="R596" i="26"/>
  <c r="P597" i="26"/>
  <c r="Q597" i="26"/>
  <c r="R597" i="26"/>
  <c r="P598" i="26"/>
  <c r="Q598" i="26"/>
  <c r="R598" i="26"/>
  <c r="P599" i="26"/>
  <c r="Q599" i="26"/>
  <c r="R599" i="26"/>
  <c r="P600" i="26"/>
  <c r="Q600" i="26"/>
  <c r="R600" i="26"/>
  <c r="P601" i="26"/>
  <c r="Q601" i="26"/>
  <c r="R601" i="26"/>
  <c r="P602" i="26"/>
  <c r="Q602" i="26"/>
  <c r="R602" i="26"/>
  <c r="P603" i="26"/>
  <c r="Q603" i="26"/>
  <c r="R603" i="26"/>
  <c r="P604" i="26"/>
  <c r="Q604" i="26"/>
  <c r="R604" i="26"/>
  <c r="P605" i="26"/>
  <c r="Q605" i="26"/>
  <c r="R605" i="26"/>
  <c r="P606" i="26"/>
  <c r="Q606" i="26"/>
  <c r="R606" i="26"/>
  <c r="P607" i="26"/>
  <c r="Q607" i="26"/>
  <c r="R607" i="26"/>
  <c r="P608" i="26"/>
  <c r="Q608" i="26"/>
  <c r="R608" i="26"/>
  <c r="P609" i="26"/>
  <c r="Q609" i="26"/>
  <c r="R609" i="26"/>
  <c r="P610" i="26"/>
  <c r="Q610" i="26"/>
  <c r="R610" i="26"/>
  <c r="P611" i="26"/>
  <c r="Q611" i="26"/>
  <c r="R611" i="26"/>
  <c r="P612" i="26"/>
  <c r="Q612" i="26"/>
  <c r="R612" i="26"/>
  <c r="P613" i="26"/>
  <c r="Q613" i="26"/>
  <c r="R613" i="26"/>
  <c r="P614" i="26"/>
  <c r="Q614" i="26"/>
  <c r="R614" i="26"/>
  <c r="P615" i="26"/>
  <c r="Q615" i="26"/>
  <c r="R615" i="26"/>
  <c r="P616" i="26"/>
  <c r="Q616" i="26"/>
  <c r="R616" i="26"/>
  <c r="P617" i="26"/>
  <c r="Q617" i="26"/>
  <c r="R617" i="26"/>
  <c r="P618" i="26"/>
  <c r="Q618" i="26"/>
  <c r="R618" i="26"/>
  <c r="P619" i="26"/>
  <c r="Q619" i="26"/>
  <c r="R619" i="26"/>
  <c r="P620" i="26"/>
  <c r="Q620" i="26"/>
  <c r="R620" i="26"/>
  <c r="P621" i="26"/>
  <c r="Q621" i="26"/>
  <c r="R621" i="26"/>
  <c r="P622" i="26"/>
  <c r="Q622" i="26"/>
  <c r="R622" i="26"/>
  <c r="P623" i="26"/>
  <c r="Q623" i="26"/>
  <c r="R623" i="26"/>
  <c r="P624" i="26"/>
  <c r="Q624" i="26"/>
  <c r="R624" i="26"/>
  <c r="P625" i="26"/>
  <c r="Q625" i="26"/>
  <c r="R625" i="26"/>
  <c r="P626" i="26"/>
  <c r="Q626" i="26"/>
  <c r="R626" i="26"/>
  <c r="P627" i="26"/>
  <c r="Q627" i="26"/>
  <c r="R627" i="26"/>
  <c r="P628" i="26"/>
  <c r="Q628" i="26"/>
  <c r="R628" i="26"/>
  <c r="P629" i="26"/>
  <c r="Q629" i="26"/>
  <c r="R629" i="26"/>
  <c r="P630" i="26"/>
  <c r="Q630" i="26"/>
  <c r="R630" i="26"/>
  <c r="P631" i="26"/>
  <c r="Q631" i="26"/>
  <c r="R631" i="26"/>
  <c r="P632" i="26"/>
  <c r="Q632" i="26"/>
  <c r="R632" i="26"/>
  <c r="P633" i="26"/>
  <c r="Q633" i="26"/>
  <c r="R633" i="26"/>
  <c r="P634" i="26"/>
  <c r="Q634" i="26"/>
  <c r="R634" i="26"/>
  <c r="P635" i="26"/>
  <c r="Q635" i="26"/>
  <c r="R635" i="26"/>
  <c r="P636" i="26"/>
  <c r="Q636" i="26"/>
  <c r="R636" i="26"/>
  <c r="P637" i="26"/>
  <c r="Q637" i="26"/>
  <c r="R637" i="26"/>
  <c r="P638" i="26"/>
  <c r="Q638" i="26"/>
  <c r="R638" i="26"/>
  <c r="P639" i="26"/>
  <c r="Q639" i="26"/>
  <c r="R639" i="26"/>
  <c r="P640" i="26"/>
  <c r="Q640" i="26"/>
  <c r="R640" i="26"/>
  <c r="P641" i="26"/>
  <c r="Q641" i="26"/>
  <c r="R641" i="26"/>
  <c r="P642" i="26"/>
  <c r="Q642" i="26"/>
  <c r="R642" i="26"/>
  <c r="P643" i="26"/>
  <c r="Q643" i="26"/>
  <c r="R643" i="26"/>
  <c r="P644" i="26"/>
  <c r="Q644" i="26"/>
  <c r="R644" i="26"/>
  <c r="P645" i="26"/>
  <c r="Q645" i="26"/>
  <c r="R645" i="26"/>
  <c r="P646" i="26"/>
  <c r="Q646" i="26"/>
  <c r="R646" i="26"/>
  <c r="P647" i="26"/>
  <c r="Q647" i="26"/>
  <c r="R647" i="26"/>
  <c r="P648" i="26"/>
  <c r="Q648" i="26"/>
  <c r="R648" i="26"/>
  <c r="P649" i="26"/>
  <c r="Q649" i="26"/>
  <c r="R649" i="26"/>
  <c r="P650" i="26"/>
  <c r="Q650" i="26"/>
  <c r="R650" i="26"/>
  <c r="P651" i="26"/>
  <c r="Q651" i="26"/>
  <c r="R651" i="26"/>
  <c r="P652" i="26"/>
  <c r="Q652" i="26"/>
  <c r="R652" i="26"/>
  <c r="P653" i="26"/>
  <c r="Q653" i="26"/>
  <c r="R653" i="26"/>
  <c r="P654" i="26"/>
  <c r="Q654" i="26"/>
  <c r="R654" i="26"/>
  <c r="P655" i="26"/>
  <c r="Q655" i="26"/>
  <c r="R655" i="26"/>
  <c r="P656" i="26"/>
  <c r="Q656" i="26"/>
  <c r="R656" i="26"/>
  <c r="P657" i="26"/>
  <c r="Q657" i="26"/>
  <c r="R657" i="26"/>
  <c r="P658" i="26"/>
  <c r="Q658" i="26"/>
  <c r="R658" i="26"/>
  <c r="P659" i="26"/>
  <c r="Q659" i="26"/>
  <c r="R659" i="26"/>
  <c r="P660" i="26"/>
  <c r="Q660" i="26"/>
  <c r="R660" i="26"/>
  <c r="P661" i="26"/>
  <c r="Q661" i="26"/>
  <c r="R661" i="26"/>
  <c r="P662" i="26"/>
  <c r="Q662" i="26"/>
  <c r="R662" i="26"/>
  <c r="P663" i="26"/>
  <c r="Q663" i="26"/>
  <c r="R663" i="26"/>
  <c r="P664" i="26"/>
  <c r="Q664" i="26"/>
  <c r="R664" i="26"/>
  <c r="P665" i="26"/>
  <c r="Q665" i="26"/>
  <c r="R665" i="26"/>
  <c r="P666" i="26"/>
  <c r="Q666" i="26"/>
  <c r="R666" i="26"/>
  <c r="P667" i="26"/>
  <c r="Q667" i="26"/>
  <c r="R667" i="26"/>
  <c r="P668" i="26"/>
  <c r="Q668" i="26"/>
  <c r="R668" i="26"/>
  <c r="P669" i="26"/>
  <c r="Q669" i="26"/>
  <c r="R669" i="26"/>
  <c r="P670" i="26"/>
  <c r="Q670" i="26"/>
  <c r="R670" i="26"/>
  <c r="P671" i="26"/>
  <c r="Q671" i="26"/>
  <c r="R671" i="26"/>
  <c r="P672" i="26"/>
  <c r="Q672" i="26"/>
  <c r="R672" i="26"/>
  <c r="P673" i="26"/>
  <c r="Q673" i="26"/>
  <c r="R673" i="26"/>
  <c r="P674" i="26"/>
  <c r="Q674" i="26"/>
  <c r="R674" i="26"/>
  <c r="P675" i="26"/>
  <c r="Q675" i="26"/>
  <c r="R675" i="26"/>
  <c r="P676" i="26"/>
  <c r="Q676" i="26"/>
  <c r="R676" i="26"/>
  <c r="P677" i="26"/>
  <c r="Q677" i="26"/>
  <c r="R677" i="26"/>
  <c r="P678" i="26"/>
  <c r="Q678" i="26"/>
  <c r="R678" i="26"/>
  <c r="P679" i="26"/>
  <c r="Q679" i="26"/>
  <c r="R679" i="26"/>
  <c r="P680" i="26"/>
  <c r="Q680" i="26"/>
  <c r="R680" i="26"/>
  <c r="P681" i="26"/>
  <c r="Q681" i="26"/>
  <c r="R681" i="26"/>
  <c r="P682" i="26"/>
  <c r="Q682" i="26"/>
  <c r="R682" i="26"/>
  <c r="P683" i="26"/>
  <c r="Q683" i="26"/>
  <c r="R683" i="26"/>
  <c r="P684" i="26"/>
  <c r="Q684" i="26"/>
  <c r="R684" i="26"/>
  <c r="P685" i="26"/>
  <c r="Q685" i="26"/>
  <c r="R685" i="26"/>
  <c r="P686" i="26"/>
  <c r="Q686" i="26"/>
  <c r="R686" i="26"/>
  <c r="P687" i="26"/>
  <c r="Q687" i="26"/>
  <c r="R687" i="26"/>
  <c r="P688" i="26"/>
  <c r="Q688" i="26"/>
  <c r="R688" i="26"/>
  <c r="P689" i="26"/>
  <c r="Q689" i="26"/>
  <c r="R689" i="26"/>
  <c r="P690" i="26"/>
  <c r="Q690" i="26"/>
  <c r="R690" i="26"/>
  <c r="P691" i="26"/>
  <c r="Q691" i="26"/>
  <c r="R691" i="26"/>
  <c r="P692" i="26"/>
  <c r="Q692" i="26"/>
  <c r="R692" i="26"/>
  <c r="P693" i="26"/>
  <c r="Q693" i="26"/>
  <c r="R693" i="26"/>
  <c r="P694" i="26"/>
  <c r="Q694" i="26"/>
  <c r="R694" i="26"/>
  <c r="P695" i="26"/>
  <c r="Q695" i="26"/>
  <c r="R695" i="26"/>
  <c r="P696" i="26"/>
  <c r="Q696" i="26"/>
  <c r="R696" i="26"/>
  <c r="P697" i="26"/>
  <c r="Q697" i="26"/>
  <c r="R697" i="26"/>
  <c r="P698" i="26"/>
  <c r="Q698" i="26"/>
  <c r="R698" i="26"/>
  <c r="P699" i="26"/>
  <c r="Q699" i="26"/>
  <c r="R699" i="26"/>
  <c r="P700" i="26"/>
  <c r="Q700" i="26"/>
  <c r="R700" i="26"/>
  <c r="P701" i="26"/>
  <c r="Q701" i="26"/>
  <c r="R701" i="26"/>
  <c r="P702" i="26"/>
  <c r="Q702" i="26"/>
  <c r="R702" i="26"/>
  <c r="P703" i="26"/>
  <c r="Q703" i="26"/>
  <c r="R703" i="26"/>
  <c r="P704" i="26"/>
  <c r="Q704" i="26"/>
  <c r="R704" i="26"/>
  <c r="P705" i="26"/>
  <c r="Q705" i="26"/>
  <c r="R705" i="26"/>
  <c r="P706" i="26"/>
  <c r="Q706" i="26"/>
  <c r="R706" i="26"/>
  <c r="P707" i="26"/>
  <c r="Q707" i="26"/>
  <c r="R707" i="26"/>
  <c r="P708" i="26"/>
  <c r="Q708" i="26"/>
  <c r="R708" i="26"/>
  <c r="P709" i="26"/>
  <c r="Q709" i="26"/>
  <c r="R709" i="26"/>
  <c r="P710" i="26"/>
  <c r="Q710" i="26"/>
  <c r="R710" i="26"/>
  <c r="P711" i="26"/>
  <c r="Q711" i="26"/>
  <c r="R711" i="26"/>
  <c r="P712" i="26"/>
  <c r="Q712" i="26"/>
  <c r="R712" i="26"/>
  <c r="P713" i="26"/>
  <c r="Q713" i="26"/>
  <c r="R713" i="26"/>
  <c r="P714" i="26"/>
  <c r="Q714" i="26"/>
  <c r="R714" i="26"/>
  <c r="P715" i="26"/>
  <c r="Q715" i="26"/>
  <c r="R715" i="26"/>
  <c r="P716" i="26"/>
  <c r="Q716" i="26"/>
  <c r="R716" i="26"/>
  <c r="P717" i="26"/>
  <c r="Q717" i="26"/>
  <c r="R717" i="26"/>
  <c r="P718" i="26"/>
  <c r="Q718" i="26"/>
  <c r="R718" i="26"/>
  <c r="P719" i="26"/>
  <c r="Q719" i="26"/>
  <c r="R719" i="26"/>
  <c r="P720" i="26"/>
  <c r="Q720" i="26"/>
  <c r="R720" i="26"/>
  <c r="P721" i="26"/>
  <c r="Q721" i="26"/>
  <c r="R721" i="26"/>
  <c r="P722" i="26"/>
  <c r="Q722" i="26"/>
  <c r="R722" i="26"/>
  <c r="P723" i="26"/>
  <c r="Q723" i="26"/>
  <c r="R723" i="26"/>
  <c r="P724" i="26"/>
  <c r="Q724" i="26"/>
  <c r="R724" i="26"/>
  <c r="P725" i="26"/>
  <c r="Q725" i="26"/>
  <c r="R725" i="26"/>
  <c r="P726" i="26"/>
  <c r="Q726" i="26"/>
  <c r="R726" i="26"/>
  <c r="P727" i="26"/>
  <c r="Q727" i="26"/>
  <c r="R727" i="26"/>
  <c r="P728" i="26"/>
  <c r="Q728" i="26"/>
  <c r="R728" i="26"/>
  <c r="P729" i="26"/>
  <c r="Q729" i="26"/>
  <c r="R729" i="26"/>
  <c r="P730" i="26"/>
  <c r="Q730" i="26"/>
  <c r="R730" i="26"/>
  <c r="P731" i="26"/>
  <c r="Q731" i="26"/>
  <c r="R731" i="26"/>
  <c r="P732" i="26"/>
  <c r="Q732" i="26"/>
  <c r="R732" i="26"/>
  <c r="P733" i="26"/>
  <c r="Q733" i="26"/>
  <c r="R733" i="26"/>
  <c r="P734" i="26"/>
  <c r="Q734" i="26"/>
  <c r="R734" i="26"/>
  <c r="P735" i="26"/>
  <c r="Q735" i="26"/>
  <c r="R735" i="26"/>
  <c r="P736" i="26"/>
  <c r="Q736" i="26"/>
  <c r="R736" i="26"/>
  <c r="P737" i="26"/>
  <c r="Q737" i="26"/>
  <c r="R737" i="26"/>
  <c r="P738" i="26"/>
  <c r="Q738" i="26"/>
  <c r="R738" i="26"/>
  <c r="P739" i="26"/>
  <c r="Q739" i="26"/>
  <c r="R739" i="26"/>
  <c r="P740" i="26"/>
  <c r="Q740" i="26"/>
  <c r="R740" i="26"/>
  <c r="P741" i="26"/>
  <c r="Q741" i="26"/>
  <c r="R741" i="26"/>
  <c r="P742" i="26"/>
  <c r="Q742" i="26"/>
  <c r="R742" i="26"/>
  <c r="P743" i="26"/>
  <c r="Q743" i="26"/>
  <c r="R743" i="26"/>
  <c r="P744" i="26"/>
  <c r="Q744" i="26"/>
  <c r="R744" i="26"/>
  <c r="P745" i="26"/>
  <c r="Q745" i="26"/>
  <c r="R745" i="26"/>
  <c r="P746" i="26"/>
  <c r="Q746" i="26"/>
  <c r="R746" i="26"/>
  <c r="P747" i="26"/>
  <c r="Q747" i="26"/>
  <c r="R747" i="26"/>
  <c r="P748" i="26"/>
  <c r="Q748" i="26"/>
  <c r="R748" i="26"/>
  <c r="P749" i="26"/>
  <c r="Q749" i="26"/>
  <c r="R749" i="26"/>
  <c r="P750" i="26"/>
  <c r="Q750" i="26"/>
  <c r="R750" i="26"/>
  <c r="P751" i="26"/>
  <c r="Q751" i="26"/>
  <c r="R751" i="26"/>
  <c r="P752" i="26"/>
  <c r="Q752" i="26"/>
  <c r="R752" i="26"/>
  <c r="P753" i="26"/>
  <c r="Q753" i="26"/>
  <c r="R753" i="26"/>
  <c r="P754" i="26"/>
  <c r="Q754" i="26"/>
  <c r="R754" i="26"/>
  <c r="P755" i="26"/>
  <c r="Q755" i="26"/>
  <c r="R755" i="26"/>
  <c r="P756" i="26"/>
  <c r="Q756" i="26"/>
  <c r="R756" i="26"/>
  <c r="P757" i="26"/>
  <c r="Q757" i="26"/>
  <c r="R757" i="26"/>
  <c r="P758" i="26"/>
  <c r="Q758" i="26"/>
  <c r="R758" i="26"/>
  <c r="P759" i="26"/>
  <c r="Q759" i="26"/>
  <c r="R759" i="26"/>
  <c r="P760" i="26"/>
  <c r="Q760" i="26"/>
  <c r="R760" i="26"/>
  <c r="P761" i="26"/>
  <c r="Q761" i="26"/>
  <c r="R761" i="26"/>
  <c r="P762" i="26"/>
  <c r="Q762" i="26"/>
  <c r="R762" i="26"/>
  <c r="P763" i="26"/>
  <c r="Q763" i="26"/>
  <c r="R763" i="26"/>
  <c r="P764" i="26"/>
  <c r="Q764" i="26"/>
  <c r="R764" i="26"/>
  <c r="P765" i="26"/>
  <c r="Q765" i="26"/>
  <c r="R765" i="26"/>
  <c r="P766" i="26"/>
  <c r="Q766" i="26"/>
  <c r="R766" i="26"/>
  <c r="P767" i="26"/>
  <c r="Q767" i="26"/>
  <c r="R767" i="26"/>
  <c r="P768" i="26"/>
  <c r="Q768" i="26"/>
  <c r="R768" i="26"/>
  <c r="P769" i="26"/>
  <c r="Q769" i="26"/>
  <c r="R769" i="26"/>
  <c r="P770" i="26"/>
  <c r="Q770" i="26"/>
  <c r="R770" i="26"/>
  <c r="P771" i="26"/>
  <c r="Q771" i="26"/>
  <c r="R771" i="26"/>
  <c r="P772" i="26"/>
  <c r="Q772" i="26"/>
  <c r="R772" i="26"/>
  <c r="P773" i="26"/>
  <c r="Q773" i="26"/>
  <c r="R773" i="26"/>
  <c r="P774" i="26"/>
  <c r="Q774" i="26"/>
  <c r="R774" i="26"/>
  <c r="P775" i="26"/>
  <c r="Q775" i="26"/>
  <c r="R775" i="26"/>
  <c r="P776" i="26"/>
  <c r="Q776" i="26"/>
  <c r="R776" i="26"/>
  <c r="P777" i="26"/>
  <c r="Q777" i="26"/>
  <c r="R777" i="26"/>
  <c r="P778" i="26"/>
  <c r="Q778" i="26"/>
  <c r="R778" i="26"/>
  <c r="P779" i="26"/>
  <c r="Q779" i="26"/>
  <c r="R779" i="26"/>
  <c r="P780" i="26"/>
  <c r="Q780" i="26"/>
  <c r="R780" i="26"/>
  <c r="P781" i="26"/>
  <c r="Q781" i="26"/>
  <c r="R781" i="26"/>
  <c r="P782" i="26"/>
  <c r="Q782" i="26"/>
  <c r="R782" i="26"/>
  <c r="P783" i="26"/>
  <c r="Q783" i="26"/>
  <c r="R783" i="26"/>
  <c r="P784" i="26"/>
  <c r="Q784" i="26"/>
  <c r="R784" i="26"/>
  <c r="P785" i="26"/>
  <c r="Q785" i="26"/>
  <c r="R785" i="26"/>
  <c r="P786" i="26"/>
  <c r="Q786" i="26"/>
  <c r="R786" i="26"/>
  <c r="P787" i="26"/>
  <c r="Q787" i="26"/>
  <c r="R787" i="26"/>
  <c r="P788" i="26"/>
  <c r="Q788" i="26"/>
  <c r="R788" i="26"/>
  <c r="P789" i="26"/>
  <c r="Q789" i="26"/>
  <c r="R789" i="26"/>
  <c r="P790" i="26"/>
  <c r="Q790" i="26"/>
  <c r="R790" i="26"/>
  <c r="P791" i="26"/>
  <c r="Q791" i="26"/>
  <c r="R791" i="26"/>
  <c r="P792" i="26"/>
  <c r="Q792" i="26"/>
  <c r="R792" i="26"/>
  <c r="P793" i="26"/>
  <c r="Q793" i="26"/>
  <c r="R793" i="26"/>
  <c r="P794" i="26"/>
  <c r="Q794" i="26"/>
  <c r="R794" i="26"/>
  <c r="P795" i="26"/>
  <c r="Q795" i="26"/>
  <c r="R795" i="26"/>
  <c r="P796" i="26"/>
  <c r="Q796" i="26"/>
  <c r="R796" i="26"/>
  <c r="P797" i="26"/>
  <c r="Q797" i="26"/>
  <c r="R797" i="26"/>
  <c r="P798" i="26"/>
  <c r="Q798" i="26"/>
  <c r="R798" i="26"/>
  <c r="P799" i="26"/>
  <c r="Q799" i="26"/>
  <c r="R799" i="26"/>
  <c r="P800" i="26"/>
  <c r="Q800" i="26"/>
  <c r="R800" i="26"/>
  <c r="P801" i="26"/>
  <c r="Q801" i="26"/>
  <c r="R801" i="26"/>
  <c r="P802" i="26"/>
  <c r="Q802" i="26"/>
  <c r="R802" i="26"/>
  <c r="P803" i="26"/>
  <c r="Q803" i="26"/>
  <c r="R803" i="26"/>
  <c r="P804" i="26"/>
  <c r="Q804" i="26"/>
  <c r="R804" i="26"/>
  <c r="P805" i="26"/>
  <c r="Q805" i="26"/>
  <c r="R805" i="26"/>
  <c r="P806" i="26"/>
  <c r="Q806" i="26"/>
  <c r="R806" i="26"/>
  <c r="P807" i="26"/>
  <c r="Q807" i="26"/>
  <c r="R807" i="26"/>
  <c r="P808" i="26"/>
  <c r="Q808" i="26"/>
  <c r="R808" i="26"/>
  <c r="P809" i="26"/>
  <c r="Q809" i="26"/>
  <c r="R809" i="26"/>
  <c r="P810" i="26"/>
  <c r="Q810" i="26"/>
  <c r="R810" i="26"/>
  <c r="P811" i="26"/>
  <c r="Q811" i="26"/>
  <c r="R811" i="26"/>
  <c r="P812" i="26"/>
  <c r="Q812" i="26"/>
  <c r="R812" i="26"/>
  <c r="P813" i="26"/>
  <c r="Q813" i="26"/>
  <c r="R813" i="26"/>
  <c r="P814" i="26"/>
  <c r="Q814" i="26"/>
  <c r="R814" i="26"/>
  <c r="P815" i="26"/>
  <c r="Q815" i="26"/>
  <c r="R815" i="26"/>
  <c r="P816" i="26"/>
  <c r="Q816" i="26"/>
  <c r="R816" i="26"/>
  <c r="P817" i="26"/>
  <c r="Q817" i="26"/>
  <c r="R817" i="26"/>
  <c r="P818" i="26"/>
  <c r="Q818" i="26"/>
  <c r="R818" i="26"/>
  <c r="P819" i="26"/>
  <c r="Q819" i="26"/>
  <c r="R819" i="26"/>
  <c r="P820" i="26"/>
  <c r="Q820" i="26"/>
  <c r="R820" i="26"/>
  <c r="P821" i="26"/>
  <c r="Q821" i="26"/>
  <c r="R821" i="26"/>
  <c r="P822" i="26"/>
  <c r="Q822" i="26"/>
  <c r="R822" i="26"/>
  <c r="P823" i="26"/>
  <c r="Q823" i="26"/>
  <c r="R823" i="26"/>
  <c r="P824" i="26"/>
  <c r="Q824" i="26"/>
  <c r="R824" i="26"/>
  <c r="P825" i="26"/>
  <c r="Q825" i="26"/>
  <c r="R825" i="26"/>
  <c r="P826" i="26"/>
  <c r="Q826" i="26"/>
  <c r="R826" i="26"/>
  <c r="P827" i="26"/>
  <c r="Q827" i="26"/>
  <c r="R827" i="26"/>
  <c r="P828" i="26"/>
  <c r="Q828" i="26"/>
  <c r="R828" i="26"/>
  <c r="P829" i="26"/>
  <c r="Q829" i="26"/>
  <c r="R829" i="26"/>
  <c r="P830" i="26"/>
  <c r="Q830" i="26"/>
  <c r="R830" i="26"/>
  <c r="P831" i="26"/>
  <c r="Q831" i="26"/>
  <c r="R831" i="26"/>
  <c r="P832" i="26"/>
  <c r="Q832" i="26"/>
  <c r="R832" i="26"/>
  <c r="P833" i="26"/>
  <c r="Q833" i="26"/>
  <c r="R833" i="26"/>
  <c r="P834" i="26"/>
  <c r="Q834" i="26"/>
  <c r="R834" i="26"/>
  <c r="P835" i="26"/>
  <c r="Q835" i="26"/>
  <c r="R835" i="26"/>
  <c r="P836" i="26"/>
  <c r="Q836" i="26"/>
  <c r="R836" i="26"/>
  <c r="P837" i="26"/>
  <c r="Q837" i="26"/>
  <c r="R837" i="26"/>
  <c r="P838" i="26"/>
  <c r="Q838" i="26"/>
  <c r="R838" i="26"/>
  <c r="P839" i="26"/>
  <c r="Q839" i="26"/>
  <c r="R839" i="26"/>
  <c r="P840" i="26"/>
  <c r="Q840" i="26"/>
  <c r="R840" i="26"/>
  <c r="P841" i="26"/>
  <c r="Q841" i="26"/>
  <c r="R841" i="26"/>
  <c r="P842" i="26"/>
  <c r="Q842" i="26"/>
  <c r="R842" i="26"/>
  <c r="P843" i="26"/>
  <c r="Q843" i="26"/>
  <c r="R843" i="26"/>
  <c r="P844" i="26"/>
  <c r="Q844" i="26"/>
  <c r="R844" i="26"/>
  <c r="P845" i="26"/>
  <c r="Q845" i="26"/>
  <c r="R845" i="26"/>
  <c r="P846" i="26"/>
  <c r="Q846" i="26"/>
  <c r="R846" i="26"/>
  <c r="P847" i="26"/>
  <c r="Q847" i="26"/>
  <c r="R847" i="26"/>
  <c r="P848" i="26"/>
  <c r="Q848" i="26"/>
  <c r="R848" i="26"/>
  <c r="P849" i="26"/>
  <c r="Q849" i="26"/>
  <c r="R849" i="26"/>
  <c r="P850" i="26"/>
  <c r="Q850" i="26"/>
  <c r="R850" i="26"/>
  <c r="P851" i="26"/>
  <c r="Q851" i="26"/>
  <c r="R851" i="26"/>
  <c r="P852" i="26"/>
  <c r="Q852" i="26"/>
  <c r="R852" i="26"/>
  <c r="P853" i="26"/>
  <c r="Q853" i="26"/>
  <c r="R853" i="26"/>
  <c r="P854" i="26"/>
  <c r="Q854" i="26"/>
  <c r="R854" i="26"/>
  <c r="P855" i="26"/>
  <c r="Q855" i="26"/>
  <c r="R855" i="26"/>
  <c r="P856" i="26"/>
  <c r="Q856" i="26"/>
  <c r="R856" i="26"/>
  <c r="P857" i="26"/>
  <c r="Q857" i="26"/>
  <c r="R857" i="26"/>
  <c r="P858" i="26"/>
  <c r="Q858" i="26"/>
  <c r="R858" i="26"/>
  <c r="P859" i="26"/>
  <c r="Q859" i="26"/>
  <c r="R859" i="26"/>
  <c r="P860" i="26"/>
  <c r="Q860" i="26"/>
  <c r="R860" i="26"/>
  <c r="P861" i="26"/>
  <c r="Q861" i="26"/>
  <c r="R861" i="26"/>
  <c r="P862" i="26"/>
  <c r="Q862" i="26"/>
  <c r="R862" i="26"/>
  <c r="P863" i="26"/>
  <c r="Q863" i="26"/>
  <c r="R863" i="26"/>
  <c r="P864" i="26"/>
  <c r="Q864" i="26"/>
  <c r="R864" i="26"/>
  <c r="P865" i="26"/>
  <c r="Q865" i="26"/>
  <c r="R865" i="26"/>
  <c r="P866" i="26"/>
  <c r="Q866" i="26"/>
  <c r="R866" i="26"/>
  <c r="P867" i="26"/>
  <c r="Q867" i="26"/>
  <c r="R867" i="26"/>
  <c r="P868" i="26"/>
  <c r="Q868" i="26"/>
  <c r="R868" i="26"/>
  <c r="P869" i="26"/>
  <c r="Q869" i="26"/>
  <c r="R869" i="26"/>
  <c r="P870" i="26"/>
  <c r="Q870" i="26"/>
  <c r="R870" i="26"/>
  <c r="P871" i="26"/>
  <c r="Q871" i="26"/>
  <c r="R871" i="26"/>
  <c r="P872" i="26"/>
  <c r="Q872" i="26"/>
  <c r="R872" i="26"/>
  <c r="P873" i="26"/>
  <c r="Q873" i="26"/>
  <c r="R873" i="26"/>
  <c r="P874" i="26"/>
  <c r="Q874" i="26"/>
  <c r="R874" i="26"/>
  <c r="P875" i="26"/>
  <c r="Q875" i="26"/>
  <c r="R875" i="26"/>
  <c r="P876" i="26"/>
  <c r="Q876" i="26"/>
  <c r="R876" i="26"/>
  <c r="P877" i="26"/>
  <c r="Q877" i="26"/>
  <c r="R877" i="26"/>
  <c r="P878" i="26"/>
  <c r="Q878" i="26"/>
  <c r="R878" i="26"/>
  <c r="P879" i="26"/>
  <c r="Q879" i="26"/>
  <c r="R879" i="26"/>
  <c r="P880" i="26"/>
  <c r="Q880" i="26"/>
  <c r="R880" i="26"/>
  <c r="P881" i="26"/>
  <c r="Q881" i="26"/>
  <c r="R881" i="26"/>
  <c r="P882" i="26"/>
  <c r="Q882" i="26"/>
  <c r="R882" i="26"/>
  <c r="P883" i="26"/>
  <c r="Q883" i="26"/>
  <c r="R883" i="26"/>
  <c r="P884" i="26"/>
  <c r="Q884" i="26"/>
  <c r="R884" i="26"/>
  <c r="P885" i="26"/>
  <c r="Q885" i="26"/>
  <c r="R885" i="26"/>
  <c r="P886" i="26"/>
  <c r="Q886" i="26"/>
  <c r="R886" i="26"/>
  <c r="P887" i="26"/>
  <c r="Q887" i="26"/>
  <c r="R887" i="26"/>
  <c r="P888" i="26"/>
  <c r="Q888" i="26"/>
  <c r="R888" i="26"/>
  <c r="P889" i="26"/>
  <c r="Q889" i="26"/>
  <c r="R889" i="26"/>
  <c r="P890" i="26"/>
  <c r="Q890" i="26"/>
  <c r="R890" i="26"/>
  <c r="P891" i="26"/>
  <c r="Q891" i="26"/>
  <c r="R891" i="26"/>
  <c r="P892" i="26"/>
  <c r="Q892" i="26"/>
  <c r="R892" i="26"/>
  <c r="P893" i="26"/>
  <c r="Q893" i="26"/>
  <c r="R893" i="26"/>
  <c r="P894" i="26"/>
  <c r="Q894" i="26"/>
  <c r="R894" i="26"/>
  <c r="P895" i="26"/>
  <c r="Q895" i="26"/>
  <c r="R895" i="26"/>
  <c r="P896" i="26"/>
  <c r="Q896" i="26"/>
  <c r="R896" i="26"/>
  <c r="P897" i="26"/>
  <c r="Q897" i="26"/>
  <c r="R897" i="26"/>
  <c r="P898" i="26"/>
  <c r="Q898" i="26"/>
  <c r="R898" i="26"/>
  <c r="P899" i="26"/>
  <c r="Q899" i="26"/>
  <c r="R899" i="26"/>
  <c r="P900" i="26"/>
  <c r="Q900" i="26"/>
  <c r="R900" i="26"/>
  <c r="P901" i="26"/>
  <c r="Q901" i="26"/>
  <c r="R901" i="26"/>
  <c r="P902" i="26"/>
  <c r="Q902" i="26"/>
  <c r="R902" i="26"/>
  <c r="P903" i="26"/>
  <c r="Q903" i="26"/>
  <c r="R903" i="26"/>
  <c r="P904" i="26"/>
  <c r="Q904" i="26"/>
  <c r="R904" i="26"/>
  <c r="P905" i="26"/>
  <c r="Q905" i="26"/>
  <c r="R905" i="26"/>
  <c r="P906" i="26"/>
  <c r="Q906" i="26"/>
  <c r="R906" i="26"/>
  <c r="P907" i="26"/>
  <c r="Q907" i="26"/>
  <c r="R907" i="26"/>
  <c r="P908" i="26"/>
  <c r="Q908" i="26"/>
  <c r="R908" i="26"/>
  <c r="P909" i="26"/>
  <c r="Q909" i="26"/>
  <c r="R909" i="26"/>
  <c r="P910" i="26"/>
  <c r="Q910" i="26"/>
  <c r="R910" i="26"/>
  <c r="P911" i="26"/>
  <c r="Q911" i="26"/>
  <c r="R911" i="26"/>
  <c r="P912" i="26"/>
  <c r="Q912" i="26"/>
  <c r="R912" i="26"/>
  <c r="P913" i="26"/>
  <c r="Q913" i="26"/>
  <c r="R913" i="26"/>
  <c r="P914" i="26"/>
  <c r="Q914" i="26"/>
  <c r="R914" i="26"/>
  <c r="P915" i="26"/>
  <c r="Q915" i="26"/>
  <c r="R915" i="26"/>
  <c r="P916" i="26"/>
  <c r="Q916" i="26"/>
  <c r="R916" i="26"/>
  <c r="P917" i="26"/>
  <c r="Q917" i="26"/>
  <c r="R917" i="26"/>
  <c r="P918" i="26"/>
  <c r="Q918" i="26"/>
  <c r="R918" i="26"/>
  <c r="P919" i="26"/>
  <c r="Q919" i="26"/>
  <c r="R919" i="26"/>
  <c r="P920" i="26"/>
  <c r="Q920" i="26"/>
  <c r="R920" i="26"/>
  <c r="P921" i="26"/>
  <c r="Q921" i="26"/>
  <c r="R921" i="26"/>
  <c r="P922" i="26"/>
  <c r="Q922" i="26"/>
  <c r="R922" i="26"/>
  <c r="P923" i="26"/>
  <c r="Q923" i="26"/>
  <c r="R923" i="26"/>
  <c r="P924" i="26"/>
  <c r="Q924" i="26"/>
  <c r="R924" i="26"/>
  <c r="P925" i="26"/>
  <c r="Q925" i="26"/>
  <c r="R925" i="26"/>
  <c r="P926" i="26"/>
  <c r="Q926" i="26"/>
  <c r="R926" i="26"/>
  <c r="P927" i="26"/>
  <c r="Q927" i="26"/>
  <c r="R927" i="26"/>
  <c r="P928" i="26"/>
  <c r="Q928" i="26"/>
  <c r="R928" i="26"/>
  <c r="P929" i="26"/>
  <c r="Q929" i="26"/>
  <c r="R929" i="26"/>
  <c r="P930" i="26"/>
  <c r="Q930" i="26"/>
  <c r="R930" i="26"/>
  <c r="P931" i="26"/>
  <c r="Q931" i="26"/>
  <c r="R931" i="26"/>
  <c r="P932" i="26"/>
  <c r="Q932" i="26"/>
  <c r="R932" i="26"/>
  <c r="P933" i="26"/>
  <c r="Q933" i="26"/>
  <c r="R933" i="26"/>
  <c r="P934" i="26"/>
  <c r="Q934" i="26"/>
  <c r="R934" i="26"/>
  <c r="P935" i="26"/>
  <c r="Q935" i="26"/>
  <c r="R935" i="26"/>
  <c r="P936" i="26"/>
  <c r="Q936" i="26"/>
  <c r="R936" i="26"/>
  <c r="P937" i="26"/>
  <c r="Q937" i="26"/>
  <c r="R937" i="26"/>
  <c r="P938" i="26"/>
  <c r="Q938" i="26"/>
  <c r="R938" i="26"/>
  <c r="P939" i="26"/>
  <c r="Q939" i="26"/>
  <c r="R939" i="26"/>
  <c r="P940" i="26"/>
  <c r="Q940" i="26"/>
  <c r="R940" i="26"/>
  <c r="P941" i="26"/>
  <c r="Q941" i="26"/>
  <c r="R941" i="26"/>
  <c r="P942" i="26"/>
  <c r="Q942" i="26"/>
  <c r="R942" i="26"/>
  <c r="P943" i="26"/>
  <c r="Q943" i="26"/>
  <c r="R943" i="26"/>
  <c r="P944" i="26"/>
  <c r="Q944" i="26"/>
  <c r="R944" i="26"/>
  <c r="P945" i="26"/>
  <c r="Q945" i="26"/>
  <c r="R945" i="26"/>
  <c r="P946" i="26"/>
  <c r="Q946" i="26"/>
  <c r="R946" i="26"/>
  <c r="P947" i="26"/>
  <c r="Q947" i="26"/>
  <c r="R947" i="26"/>
  <c r="P948" i="26"/>
  <c r="Q948" i="26"/>
  <c r="R948" i="26"/>
  <c r="P949" i="26"/>
  <c r="Q949" i="26"/>
  <c r="R949" i="26"/>
  <c r="P950" i="26"/>
  <c r="Q950" i="26"/>
  <c r="R950" i="26"/>
  <c r="P951" i="26"/>
  <c r="Q951" i="26"/>
  <c r="R951" i="26"/>
  <c r="P952" i="26"/>
  <c r="Q952" i="26"/>
  <c r="R952" i="26"/>
  <c r="P953" i="26"/>
  <c r="Q953" i="26"/>
  <c r="R953" i="26"/>
  <c r="P954" i="26"/>
  <c r="Q954" i="26"/>
  <c r="R954" i="26"/>
  <c r="P955" i="26"/>
  <c r="Q955" i="26"/>
  <c r="R955" i="26"/>
  <c r="P956" i="26"/>
  <c r="Q956" i="26"/>
  <c r="R956" i="26"/>
  <c r="P957" i="26"/>
  <c r="Q957" i="26"/>
  <c r="R957" i="26"/>
  <c r="P958" i="26"/>
  <c r="Q958" i="26"/>
  <c r="R958" i="26"/>
  <c r="P959" i="26"/>
  <c r="Q959" i="26"/>
  <c r="R959" i="26"/>
  <c r="P960" i="26"/>
  <c r="Q960" i="26"/>
  <c r="R960" i="26"/>
  <c r="P961" i="26"/>
  <c r="Q961" i="26"/>
  <c r="R961" i="26"/>
  <c r="P962" i="26"/>
  <c r="Q962" i="26"/>
  <c r="R962" i="26"/>
  <c r="P963" i="26"/>
  <c r="Q963" i="26"/>
  <c r="R963" i="26"/>
  <c r="P964" i="26"/>
  <c r="Q964" i="26"/>
  <c r="R964" i="26"/>
  <c r="P965" i="26"/>
  <c r="Q965" i="26"/>
  <c r="R965" i="26"/>
  <c r="P966" i="26"/>
  <c r="Q966" i="26"/>
  <c r="R966" i="26"/>
  <c r="P967" i="26"/>
  <c r="Q967" i="26"/>
  <c r="R967" i="26"/>
  <c r="P968" i="26"/>
  <c r="Q968" i="26"/>
  <c r="R968" i="26"/>
  <c r="P969" i="26"/>
  <c r="Q969" i="26"/>
  <c r="R969" i="26"/>
  <c r="P970" i="26"/>
  <c r="Q970" i="26"/>
  <c r="R970" i="26"/>
  <c r="P971" i="26"/>
  <c r="Q971" i="26"/>
  <c r="R971" i="26"/>
  <c r="P972" i="26"/>
  <c r="Q972" i="26"/>
  <c r="R972" i="26"/>
  <c r="P973" i="26"/>
  <c r="Q973" i="26"/>
  <c r="R973" i="26"/>
  <c r="P974" i="26"/>
  <c r="Q974" i="26"/>
  <c r="R974" i="26"/>
  <c r="P975" i="26"/>
  <c r="Q975" i="26"/>
  <c r="R975" i="26"/>
  <c r="P976" i="26"/>
  <c r="Q976" i="26"/>
  <c r="R976" i="26"/>
  <c r="P977" i="26"/>
  <c r="Q977" i="26"/>
  <c r="R977" i="26"/>
  <c r="P978" i="26"/>
  <c r="Q978" i="26"/>
  <c r="R978" i="26"/>
  <c r="P979" i="26"/>
  <c r="Q979" i="26"/>
  <c r="R979" i="26"/>
  <c r="P980" i="26"/>
  <c r="Q980" i="26"/>
  <c r="R980" i="26"/>
  <c r="P981" i="26"/>
  <c r="Q981" i="26"/>
  <c r="R981" i="26"/>
  <c r="P982" i="26"/>
  <c r="Q982" i="26"/>
  <c r="R982" i="26"/>
  <c r="P983" i="26"/>
  <c r="Q983" i="26"/>
  <c r="R983" i="26"/>
  <c r="P984" i="26"/>
  <c r="Q984" i="26"/>
  <c r="R984" i="26"/>
  <c r="P985" i="26"/>
  <c r="Q985" i="26"/>
  <c r="R985" i="26"/>
  <c r="P986" i="26"/>
  <c r="Q986" i="26"/>
  <c r="R986" i="26"/>
  <c r="P987" i="26"/>
  <c r="Q987" i="26"/>
  <c r="R987" i="26"/>
  <c r="P988" i="26"/>
  <c r="Q988" i="26"/>
  <c r="R988" i="26"/>
  <c r="P989" i="26"/>
  <c r="Q989" i="26"/>
  <c r="R989" i="26"/>
  <c r="P990" i="26"/>
  <c r="Q990" i="26"/>
  <c r="R990" i="26"/>
  <c r="P991" i="26"/>
  <c r="Q991" i="26"/>
  <c r="R991" i="26"/>
  <c r="P992" i="26"/>
  <c r="Q992" i="26"/>
  <c r="R992" i="26"/>
  <c r="P993" i="26"/>
  <c r="Q993" i="26"/>
  <c r="R993" i="26"/>
  <c r="P994" i="26"/>
  <c r="Q994" i="26"/>
  <c r="R994" i="26"/>
  <c r="P995" i="26"/>
  <c r="Q995" i="26"/>
  <c r="R995" i="26"/>
  <c r="P996" i="26"/>
  <c r="Q996" i="26"/>
  <c r="R996" i="26"/>
  <c r="P997" i="26"/>
  <c r="Q997" i="26"/>
  <c r="R997" i="26"/>
  <c r="P998" i="26"/>
  <c r="Q998" i="26"/>
  <c r="R998" i="26"/>
  <c r="P999" i="26"/>
  <c r="Q999" i="26"/>
  <c r="R999" i="26"/>
  <c r="P1000" i="26"/>
  <c r="Q1000" i="26"/>
  <c r="R1000" i="26"/>
  <c r="P1001" i="26"/>
  <c r="Q1001" i="26"/>
  <c r="R1001" i="26"/>
  <c r="P1002" i="26"/>
  <c r="Q1002" i="26"/>
  <c r="R1002" i="26"/>
  <c r="P1003" i="26"/>
  <c r="Q1003" i="26"/>
  <c r="R1003" i="26"/>
  <c r="P1004" i="26"/>
  <c r="Q1004" i="26"/>
  <c r="R1004" i="26"/>
  <c r="P1005" i="26"/>
  <c r="Q1005" i="26"/>
  <c r="R1005" i="26"/>
  <c r="P1006" i="26"/>
  <c r="Q1006" i="26"/>
  <c r="R1006" i="26"/>
  <c r="P1007" i="26"/>
  <c r="Q1007" i="26"/>
  <c r="R1007" i="26"/>
  <c r="P1008" i="26"/>
  <c r="Q1008" i="26"/>
  <c r="R1008" i="26"/>
  <c r="P1009" i="26"/>
  <c r="Q1009" i="26"/>
  <c r="R1009" i="26"/>
  <c r="P1010" i="26"/>
  <c r="Q1010" i="26"/>
  <c r="R1010" i="26"/>
  <c r="P1011" i="26"/>
  <c r="Q1011" i="26"/>
  <c r="R1011" i="26"/>
  <c r="P1012" i="26"/>
  <c r="Q1012" i="26"/>
  <c r="R1012" i="26"/>
  <c r="P1013" i="26"/>
  <c r="Q1013" i="26"/>
  <c r="R1013" i="26"/>
  <c r="P1014" i="26"/>
  <c r="Q1014" i="26"/>
  <c r="R1014" i="26"/>
  <c r="P1015" i="26"/>
  <c r="Q1015" i="26"/>
  <c r="R1015" i="26"/>
  <c r="P1016" i="26"/>
  <c r="Q1016" i="26"/>
  <c r="R1016" i="26"/>
  <c r="P1017" i="26"/>
  <c r="Q1017" i="26"/>
  <c r="R1017" i="26"/>
  <c r="P1018" i="26"/>
  <c r="Q1018" i="26"/>
  <c r="R1018" i="26"/>
  <c r="P1019" i="26"/>
  <c r="Q1019" i="26"/>
  <c r="R1019" i="26"/>
  <c r="P1020" i="26"/>
  <c r="Q1020" i="26"/>
  <c r="R1020" i="26"/>
  <c r="P1021" i="26"/>
  <c r="Q1021" i="26"/>
  <c r="R1021" i="26"/>
  <c r="P1022" i="26"/>
  <c r="Q1022" i="26"/>
  <c r="R1022" i="26"/>
  <c r="P1023" i="26"/>
  <c r="Q1023" i="26"/>
  <c r="R1023" i="26"/>
  <c r="P1024" i="26"/>
  <c r="Q1024" i="26"/>
  <c r="R1024" i="26"/>
  <c r="P1025" i="26"/>
  <c r="Q1025" i="26"/>
  <c r="R1025" i="26"/>
  <c r="P1026" i="26"/>
  <c r="Q1026" i="26"/>
  <c r="R1026" i="26"/>
  <c r="P1027" i="26"/>
  <c r="Q1027" i="26"/>
  <c r="R1027" i="26"/>
  <c r="P1028" i="26"/>
  <c r="Q1028" i="26"/>
  <c r="R1028" i="26"/>
  <c r="P1029" i="26"/>
  <c r="Q1029" i="26"/>
  <c r="R1029" i="26"/>
  <c r="P1030" i="26"/>
  <c r="Q1030" i="26"/>
  <c r="R1030" i="26"/>
  <c r="P1031" i="26"/>
  <c r="Q1031" i="26"/>
  <c r="R1031" i="26"/>
  <c r="P1032" i="26"/>
  <c r="Q1032" i="26"/>
  <c r="R1032" i="26"/>
  <c r="P1033" i="26"/>
  <c r="Q1033" i="26"/>
  <c r="R1033" i="26"/>
  <c r="P1034" i="26"/>
  <c r="Q1034" i="26"/>
  <c r="R1034" i="26"/>
  <c r="P1035" i="26"/>
  <c r="Q1035" i="26"/>
  <c r="R1035" i="26"/>
  <c r="P1036" i="26"/>
  <c r="Q1036" i="26"/>
  <c r="R1036" i="26"/>
  <c r="P1037" i="26"/>
  <c r="Q1037" i="26"/>
  <c r="R1037" i="26"/>
  <c r="P1038" i="26"/>
  <c r="Q1038" i="26"/>
  <c r="R1038" i="26"/>
  <c r="P1039" i="26"/>
  <c r="Q1039" i="26"/>
  <c r="R1039" i="26"/>
  <c r="P1040" i="26"/>
  <c r="Q1040" i="26"/>
  <c r="R1040" i="26"/>
  <c r="P1041" i="26"/>
  <c r="Q1041" i="26"/>
  <c r="R1041" i="26"/>
  <c r="P1042" i="26"/>
  <c r="Q1042" i="26"/>
  <c r="R1042" i="26"/>
  <c r="P1043" i="26"/>
  <c r="Q1043" i="26"/>
  <c r="R1043" i="26"/>
  <c r="P1044" i="26"/>
  <c r="Q1044" i="26"/>
  <c r="R1044" i="26"/>
  <c r="P1045" i="26"/>
  <c r="Q1045" i="26"/>
  <c r="R1045" i="26"/>
  <c r="P1046" i="26"/>
  <c r="Q1046" i="26"/>
  <c r="R1046" i="26"/>
  <c r="P1047" i="26"/>
  <c r="Q1047" i="26"/>
  <c r="R1047" i="26"/>
  <c r="P1048" i="26"/>
  <c r="Q1048" i="26"/>
  <c r="R1048" i="26"/>
  <c r="P1049" i="26"/>
  <c r="Q1049" i="26"/>
  <c r="R1049" i="26"/>
  <c r="P1050" i="26"/>
  <c r="Q1050" i="26"/>
  <c r="R1050" i="26"/>
  <c r="P1051" i="26"/>
  <c r="Q1051" i="26"/>
  <c r="R1051" i="26"/>
  <c r="P1052" i="26"/>
  <c r="Q1052" i="26"/>
  <c r="R1052" i="26"/>
  <c r="P1053" i="26"/>
  <c r="Q1053" i="26"/>
  <c r="R1053" i="26"/>
  <c r="P1054" i="26"/>
  <c r="Q1054" i="26"/>
  <c r="R1054" i="26"/>
  <c r="P1055" i="26"/>
  <c r="Q1055" i="26"/>
  <c r="R1055" i="26"/>
  <c r="P1056" i="26"/>
  <c r="Q1056" i="26"/>
  <c r="R1056" i="26"/>
  <c r="P1057" i="26"/>
  <c r="Q1057" i="26"/>
  <c r="R1057" i="26"/>
  <c r="P1058" i="26"/>
  <c r="Q1058" i="26"/>
  <c r="R1058" i="26"/>
  <c r="P1059" i="26"/>
  <c r="Q1059" i="26"/>
  <c r="R1059" i="26"/>
  <c r="P1060" i="26"/>
  <c r="Q1060" i="26"/>
  <c r="R1060" i="26"/>
  <c r="P1061" i="26"/>
  <c r="Q1061" i="26"/>
  <c r="R1061" i="26"/>
  <c r="P1062" i="26"/>
  <c r="Q1062" i="26"/>
  <c r="R1062" i="26"/>
  <c r="P1063" i="26"/>
  <c r="Q1063" i="26"/>
  <c r="R1063" i="26"/>
  <c r="P1064" i="26"/>
  <c r="Q1064" i="26"/>
  <c r="R1064" i="26"/>
  <c r="P1065" i="26"/>
  <c r="Q1065" i="26"/>
  <c r="R1065" i="26"/>
  <c r="P1066" i="26"/>
  <c r="Q1066" i="26"/>
  <c r="R1066" i="26"/>
  <c r="P1067" i="26"/>
  <c r="Q1067" i="26"/>
  <c r="R1067" i="26"/>
  <c r="P1068" i="26"/>
  <c r="Q1068" i="26"/>
  <c r="R1068" i="26"/>
  <c r="P1069" i="26"/>
  <c r="Q1069" i="26"/>
  <c r="R1069" i="26"/>
  <c r="P1070" i="26"/>
  <c r="Q1070" i="26"/>
  <c r="R1070" i="26"/>
  <c r="P1071" i="26"/>
  <c r="Q1071" i="26"/>
  <c r="R1071" i="26"/>
  <c r="P1072" i="26"/>
  <c r="Q1072" i="26"/>
  <c r="R1072" i="26"/>
  <c r="P1073" i="26"/>
  <c r="Q1073" i="26"/>
  <c r="R1073" i="26"/>
  <c r="P1074" i="26"/>
  <c r="Q1074" i="26"/>
  <c r="R1074" i="26"/>
  <c r="P1075" i="26"/>
  <c r="Q1075" i="26"/>
  <c r="R1075" i="26"/>
  <c r="P1076" i="26"/>
  <c r="Q1076" i="26"/>
  <c r="R1076" i="26"/>
  <c r="P1077" i="26"/>
  <c r="Q1077" i="26"/>
  <c r="R1077" i="26"/>
  <c r="P1078" i="26"/>
  <c r="Q1078" i="26"/>
  <c r="R1078" i="26"/>
  <c r="P1079" i="26"/>
  <c r="Q1079" i="26"/>
  <c r="R1079" i="26"/>
  <c r="P1080" i="26"/>
  <c r="Q1080" i="26"/>
  <c r="R1080" i="26"/>
  <c r="Q2" i="26"/>
  <c r="R2" i="26"/>
  <c r="P2" i="26"/>
  <c r="O3" i="26"/>
  <c r="O4" i="26"/>
  <c r="O5" i="26"/>
  <c r="O6" i="26"/>
  <c r="O7" i="26"/>
  <c r="O8" i="26"/>
  <c r="O9" i="26"/>
  <c r="O10" i="26"/>
  <c r="O11" i="26"/>
  <c r="O12" i="26"/>
  <c r="O13" i="26"/>
  <c r="O14" i="26"/>
  <c r="O15" i="26"/>
  <c r="O16" i="26"/>
  <c r="O17" i="26"/>
  <c r="O18" i="26"/>
  <c r="O19" i="26"/>
  <c r="O20" i="26"/>
  <c r="O21" i="26"/>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48" i="26"/>
  <c r="O49" i="26"/>
  <c r="O50" i="26"/>
  <c r="O51" i="26"/>
  <c r="O52" i="26"/>
  <c r="O53" i="26"/>
  <c r="O54" i="26"/>
  <c r="O55" i="26"/>
  <c r="O56" i="26"/>
  <c r="O57" i="26"/>
  <c r="O58" i="26"/>
  <c r="O59" i="26"/>
  <c r="O60" i="26"/>
  <c r="O61" i="26"/>
  <c r="O62" i="26"/>
  <c r="O63" i="26"/>
  <c r="O64" i="26"/>
  <c r="O65" i="26"/>
  <c r="O66" i="26"/>
  <c r="O67" i="26"/>
  <c r="O68" i="26"/>
  <c r="O69" i="26"/>
  <c r="O70" i="26"/>
  <c r="O71" i="26"/>
  <c r="O72" i="26"/>
  <c r="O73" i="26"/>
  <c r="O74" i="26"/>
  <c r="O75" i="26"/>
  <c r="O76" i="26"/>
  <c r="O77" i="26"/>
  <c r="O78" i="26"/>
  <c r="O79" i="26"/>
  <c r="O80" i="26"/>
  <c r="O81" i="26"/>
  <c r="O82" i="26"/>
  <c r="O83" i="26"/>
  <c r="O84" i="26"/>
  <c r="O85" i="26"/>
  <c r="O86" i="26"/>
  <c r="O87" i="26"/>
  <c r="O88" i="26"/>
  <c r="O89" i="26"/>
  <c r="O90" i="26"/>
  <c r="O91" i="26"/>
  <c r="O92" i="26"/>
  <c r="O93" i="26"/>
  <c r="O94" i="26"/>
  <c r="O95" i="26"/>
  <c r="O96" i="26"/>
  <c r="O97" i="26"/>
  <c r="O98" i="26"/>
  <c r="O99" i="26"/>
  <c r="O100" i="26"/>
  <c r="O101" i="26"/>
  <c r="O102" i="26"/>
  <c r="O103" i="26"/>
  <c r="O104" i="26"/>
  <c r="O105" i="26"/>
  <c r="O106" i="26"/>
  <c r="O107" i="26"/>
  <c r="O108" i="26"/>
  <c r="O109" i="26"/>
  <c r="O110" i="26"/>
  <c r="O111" i="26"/>
  <c r="O112" i="26"/>
  <c r="O113" i="26"/>
  <c r="O114" i="26"/>
  <c r="O115" i="26"/>
  <c r="O116" i="26"/>
  <c r="O117" i="26"/>
  <c r="O118" i="26"/>
  <c r="O119" i="26"/>
  <c r="O120" i="26"/>
  <c r="O121" i="26"/>
  <c r="O122" i="26"/>
  <c r="O123" i="26"/>
  <c r="O124" i="26"/>
  <c r="O125" i="26"/>
  <c r="O126" i="26"/>
  <c r="O127" i="26"/>
  <c r="O128" i="26"/>
  <c r="O129" i="26"/>
  <c r="O130" i="26"/>
  <c r="O131" i="26"/>
  <c r="O132" i="26"/>
  <c r="O133" i="26"/>
  <c r="O134" i="26"/>
  <c r="O135" i="26"/>
  <c r="O136" i="26"/>
  <c r="O137" i="26"/>
  <c r="O138" i="26"/>
  <c r="O139" i="26"/>
  <c r="O140" i="26"/>
  <c r="O141" i="26"/>
  <c r="O142" i="26"/>
  <c r="O143" i="26"/>
  <c r="O144" i="26"/>
  <c r="O145" i="26"/>
  <c r="O146" i="26"/>
  <c r="O147" i="26"/>
  <c r="O148" i="26"/>
  <c r="O149" i="26"/>
  <c r="O150" i="26"/>
  <c r="O151" i="26"/>
  <c r="O152" i="26"/>
  <c r="O153" i="26"/>
  <c r="O154" i="26"/>
  <c r="O155" i="26"/>
  <c r="O156" i="26"/>
  <c r="O157" i="26"/>
  <c r="O158" i="26"/>
  <c r="O159" i="26"/>
  <c r="O160" i="26"/>
  <c r="O161" i="26"/>
  <c r="O162" i="26"/>
  <c r="O163" i="26"/>
  <c r="O164" i="26"/>
  <c r="O165" i="26"/>
  <c r="O166" i="26"/>
  <c r="O167" i="26"/>
  <c r="O168" i="26"/>
  <c r="O169" i="26"/>
  <c r="O170" i="26"/>
  <c r="O171" i="26"/>
  <c r="O172" i="26"/>
  <c r="O173" i="26"/>
  <c r="O174" i="26"/>
  <c r="O175" i="26"/>
  <c r="O176" i="26"/>
  <c r="O177" i="26"/>
  <c r="O178" i="26"/>
  <c r="O179" i="26"/>
  <c r="O180" i="26"/>
  <c r="O181" i="26"/>
  <c r="O182" i="26"/>
  <c r="O183" i="26"/>
  <c r="O184" i="26"/>
  <c r="O185" i="26"/>
  <c r="O186" i="26"/>
  <c r="O187" i="26"/>
  <c r="O188" i="26"/>
  <c r="O189" i="26"/>
  <c r="O190" i="26"/>
  <c r="O191" i="26"/>
  <c r="O192" i="26"/>
  <c r="O193" i="26"/>
  <c r="O194" i="26"/>
  <c r="O195" i="26"/>
  <c r="O196" i="26"/>
  <c r="O197" i="26"/>
  <c r="O198" i="26"/>
  <c r="O199" i="26"/>
  <c r="O200" i="26"/>
  <c r="O201" i="26"/>
  <c r="O202" i="26"/>
  <c r="O203" i="26"/>
  <c r="O204" i="26"/>
  <c r="O205" i="26"/>
  <c r="O206" i="26"/>
  <c r="O207" i="26"/>
  <c r="O208" i="26"/>
  <c r="O209" i="26"/>
  <c r="O210" i="26"/>
  <c r="O211" i="26"/>
  <c r="O212" i="26"/>
  <c r="O213" i="26"/>
  <c r="O214" i="26"/>
  <c r="O215" i="26"/>
  <c r="O216" i="26"/>
  <c r="O217" i="26"/>
  <c r="O218" i="26"/>
  <c r="O219" i="26"/>
  <c r="O220" i="26"/>
  <c r="O221" i="26"/>
  <c r="O222" i="26"/>
  <c r="O223" i="26"/>
  <c r="O224" i="26"/>
  <c r="O225" i="26"/>
  <c r="O226" i="26"/>
  <c r="O227" i="26"/>
  <c r="O228" i="26"/>
  <c r="O229" i="26"/>
  <c r="O230" i="26"/>
  <c r="O231" i="26"/>
  <c r="O232" i="26"/>
  <c r="O233" i="26"/>
  <c r="O234" i="26"/>
  <c r="O235" i="26"/>
  <c r="O236" i="26"/>
  <c r="O237" i="26"/>
  <c r="O238" i="26"/>
  <c r="O239" i="26"/>
  <c r="O240" i="26"/>
  <c r="O241" i="26"/>
  <c r="O242" i="26"/>
  <c r="O243" i="26"/>
  <c r="O244" i="26"/>
  <c r="O245" i="26"/>
  <c r="O246" i="26"/>
  <c r="O247" i="26"/>
  <c r="O248" i="26"/>
  <c r="O249" i="26"/>
  <c r="O250" i="26"/>
  <c r="O251" i="26"/>
  <c r="O252" i="26"/>
  <c r="O253" i="26"/>
  <c r="O254" i="26"/>
  <c r="O255" i="26"/>
  <c r="O256" i="26"/>
  <c r="O257" i="26"/>
  <c r="O258" i="26"/>
  <c r="O259" i="26"/>
  <c r="O260" i="26"/>
  <c r="O261" i="26"/>
  <c r="O262" i="26"/>
  <c r="O263" i="26"/>
  <c r="O264" i="26"/>
  <c r="O265" i="26"/>
  <c r="O266" i="26"/>
  <c r="O267" i="26"/>
  <c r="O268" i="26"/>
  <c r="O269" i="26"/>
  <c r="O270" i="26"/>
  <c r="O271" i="26"/>
  <c r="O272" i="26"/>
  <c r="O273" i="26"/>
  <c r="O274" i="26"/>
  <c r="O275" i="26"/>
  <c r="O276" i="26"/>
  <c r="O277" i="26"/>
  <c r="O278" i="26"/>
  <c r="O279" i="26"/>
  <c r="O280" i="26"/>
  <c r="O281" i="26"/>
  <c r="O282" i="26"/>
  <c r="O283" i="26"/>
  <c r="O284" i="26"/>
  <c r="O285" i="26"/>
  <c r="O286" i="26"/>
  <c r="O287" i="26"/>
  <c r="O288" i="26"/>
  <c r="O289" i="26"/>
  <c r="O290" i="26"/>
  <c r="O291" i="26"/>
  <c r="O292" i="26"/>
  <c r="O293" i="26"/>
  <c r="O294" i="26"/>
  <c r="O295" i="26"/>
  <c r="O296" i="26"/>
  <c r="O297" i="26"/>
  <c r="O298" i="26"/>
  <c r="O299" i="26"/>
  <c r="O300" i="26"/>
  <c r="O301" i="26"/>
  <c r="O302" i="26"/>
  <c r="O303" i="26"/>
  <c r="O304" i="26"/>
  <c r="O305" i="26"/>
  <c r="O306" i="26"/>
  <c r="O307" i="26"/>
  <c r="O308" i="26"/>
  <c r="O309" i="26"/>
  <c r="O310" i="26"/>
  <c r="O311" i="26"/>
  <c r="O312" i="26"/>
  <c r="O313" i="26"/>
  <c r="O314" i="26"/>
  <c r="O315" i="26"/>
  <c r="O316" i="26"/>
  <c r="O317" i="26"/>
  <c r="O318" i="26"/>
  <c r="O319" i="26"/>
  <c r="O320" i="26"/>
  <c r="O321" i="26"/>
  <c r="O322" i="26"/>
  <c r="O323" i="26"/>
  <c r="O324" i="26"/>
  <c r="O325" i="26"/>
  <c r="O326" i="26"/>
  <c r="O327" i="26"/>
  <c r="O328" i="26"/>
  <c r="O329" i="26"/>
  <c r="O330" i="26"/>
  <c r="O331" i="26"/>
  <c r="O332" i="26"/>
  <c r="O333" i="26"/>
  <c r="O334" i="26"/>
  <c r="O335" i="26"/>
  <c r="O336" i="26"/>
  <c r="O337" i="26"/>
  <c r="O338" i="26"/>
  <c r="O339" i="26"/>
  <c r="O340" i="26"/>
  <c r="O341" i="26"/>
  <c r="O342" i="26"/>
  <c r="O343" i="26"/>
  <c r="O344" i="26"/>
  <c r="O345" i="26"/>
  <c r="O346" i="26"/>
  <c r="O347" i="26"/>
  <c r="O348" i="26"/>
  <c r="O349" i="26"/>
  <c r="O350" i="26"/>
  <c r="O351" i="26"/>
  <c r="O352" i="26"/>
  <c r="O353" i="26"/>
  <c r="O354" i="26"/>
  <c r="O355" i="26"/>
  <c r="O356" i="26"/>
  <c r="O357" i="26"/>
  <c r="O358" i="26"/>
  <c r="O359" i="26"/>
  <c r="O360" i="26"/>
  <c r="O361" i="26"/>
  <c r="O362" i="26"/>
  <c r="O363" i="26"/>
  <c r="O364" i="26"/>
  <c r="O365" i="26"/>
  <c r="O366" i="26"/>
  <c r="O367" i="26"/>
  <c r="O368" i="26"/>
  <c r="O369" i="26"/>
  <c r="O370" i="26"/>
  <c r="O371" i="26"/>
  <c r="O372" i="26"/>
  <c r="O373" i="26"/>
  <c r="O374" i="26"/>
  <c r="O375" i="26"/>
  <c r="O376" i="26"/>
  <c r="O377" i="26"/>
  <c r="O378" i="26"/>
  <c r="O379" i="26"/>
  <c r="O380" i="26"/>
  <c r="O381" i="26"/>
  <c r="O382" i="26"/>
  <c r="O383" i="26"/>
  <c r="O384" i="26"/>
  <c r="O385" i="26"/>
  <c r="O386" i="26"/>
  <c r="O387" i="26"/>
  <c r="O388" i="26"/>
  <c r="O389" i="26"/>
  <c r="O390" i="26"/>
  <c r="O391" i="26"/>
  <c r="O392" i="26"/>
  <c r="O393" i="26"/>
  <c r="O394" i="26"/>
  <c r="O395" i="26"/>
  <c r="O396" i="26"/>
  <c r="O397" i="26"/>
  <c r="O398" i="26"/>
  <c r="O399" i="26"/>
  <c r="O400" i="26"/>
  <c r="O401" i="26"/>
  <c r="O402" i="26"/>
  <c r="O403" i="26"/>
  <c r="O404" i="26"/>
  <c r="O405" i="26"/>
  <c r="O406" i="26"/>
  <c r="O407" i="26"/>
  <c r="O408" i="26"/>
  <c r="O409" i="26"/>
  <c r="O410" i="26"/>
  <c r="O411" i="26"/>
  <c r="O412" i="26"/>
  <c r="O413" i="26"/>
  <c r="O414" i="26"/>
  <c r="O415" i="26"/>
  <c r="O416" i="26"/>
  <c r="O417" i="26"/>
  <c r="O418" i="26"/>
  <c r="O419" i="26"/>
  <c r="O420" i="26"/>
  <c r="O421" i="26"/>
  <c r="O422" i="26"/>
  <c r="O423" i="26"/>
  <c r="O424" i="26"/>
  <c r="O425" i="26"/>
  <c r="O426" i="26"/>
  <c r="O427" i="26"/>
  <c r="O428" i="26"/>
  <c r="O429" i="26"/>
  <c r="O430" i="26"/>
  <c r="O431" i="26"/>
  <c r="O432" i="26"/>
  <c r="O433" i="26"/>
  <c r="O434" i="26"/>
  <c r="O435" i="26"/>
  <c r="O436" i="26"/>
  <c r="O437" i="26"/>
  <c r="O438" i="26"/>
  <c r="O439" i="26"/>
  <c r="O440" i="26"/>
  <c r="O441" i="26"/>
  <c r="O442" i="26"/>
  <c r="O443" i="26"/>
  <c r="O444" i="26"/>
  <c r="O445" i="26"/>
  <c r="O446" i="26"/>
  <c r="O447" i="26"/>
  <c r="O448" i="26"/>
  <c r="O449" i="26"/>
  <c r="O450" i="26"/>
  <c r="O451" i="26"/>
  <c r="O452" i="26"/>
  <c r="O453" i="26"/>
  <c r="O454" i="26"/>
  <c r="O455" i="26"/>
  <c r="O456" i="26"/>
  <c r="O457" i="26"/>
  <c r="O458" i="26"/>
  <c r="O459" i="26"/>
  <c r="O460" i="26"/>
  <c r="O461" i="26"/>
  <c r="O462" i="26"/>
  <c r="O463" i="26"/>
  <c r="O464" i="26"/>
  <c r="O465" i="26"/>
  <c r="O466" i="26"/>
  <c r="O467" i="26"/>
  <c r="O468" i="26"/>
  <c r="O469" i="26"/>
  <c r="O470" i="26"/>
  <c r="O471" i="26"/>
  <c r="O472" i="26"/>
  <c r="O473" i="26"/>
  <c r="O474" i="26"/>
  <c r="O475" i="26"/>
  <c r="O476" i="26"/>
  <c r="O477" i="26"/>
  <c r="O478" i="26"/>
  <c r="O479" i="26"/>
  <c r="O480" i="26"/>
  <c r="O481" i="26"/>
  <c r="O482" i="26"/>
  <c r="O483" i="26"/>
  <c r="O484" i="26"/>
  <c r="O485" i="26"/>
  <c r="O486" i="26"/>
  <c r="O487" i="26"/>
  <c r="O488" i="26"/>
  <c r="O489" i="26"/>
  <c r="O490" i="26"/>
  <c r="O491" i="26"/>
  <c r="O492" i="26"/>
  <c r="O493" i="26"/>
  <c r="O494" i="26"/>
  <c r="O495" i="26"/>
  <c r="O496" i="26"/>
  <c r="O497" i="26"/>
  <c r="O498" i="26"/>
  <c r="O499" i="26"/>
  <c r="O500" i="26"/>
  <c r="O501" i="26"/>
  <c r="O502" i="26"/>
  <c r="O503" i="26"/>
  <c r="O504" i="26"/>
  <c r="O505" i="26"/>
  <c r="O506" i="26"/>
  <c r="O507" i="26"/>
  <c r="O508" i="26"/>
  <c r="O509" i="26"/>
  <c r="O510" i="26"/>
  <c r="O511" i="26"/>
  <c r="O512" i="26"/>
  <c r="O513" i="26"/>
  <c r="O514" i="26"/>
  <c r="O515" i="26"/>
  <c r="O516" i="26"/>
  <c r="O517" i="26"/>
  <c r="O518" i="26"/>
  <c r="O519" i="26"/>
  <c r="O520" i="26"/>
  <c r="O521" i="26"/>
  <c r="O522" i="26"/>
  <c r="O523" i="26"/>
  <c r="O524" i="26"/>
  <c r="O525" i="26"/>
  <c r="O526" i="26"/>
  <c r="O527" i="26"/>
  <c r="O528" i="26"/>
  <c r="O529" i="26"/>
  <c r="O530" i="26"/>
  <c r="O531" i="26"/>
  <c r="O532" i="26"/>
  <c r="O533" i="26"/>
  <c r="O534" i="26"/>
  <c r="O535" i="26"/>
  <c r="O536" i="26"/>
  <c r="O537" i="26"/>
  <c r="O538" i="26"/>
  <c r="O539" i="26"/>
  <c r="O540" i="26"/>
  <c r="O541" i="26"/>
  <c r="O542" i="26"/>
  <c r="O543" i="26"/>
  <c r="O544" i="26"/>
  <c r="O545" i="26"/>
  <c r="O546" i="26"/>
  <c r="O547" i="26"/>
  <c r="O548" i="26"/>
  <c r="O549" i="26"/>
  <c r="O550" i="26"/>
  <c r="O551" i="26"/>
  <c r="O552" i="26"/>
  <c r="O553" i="26"/>
  <c r="O554" i="26"/>
  <c r="O555" i="26"/>
  <c r="O556" i="26"/>
  <c r="O557" i="26"/>
  <c r="O558" i="26"/>
  <c r="O559" i="26"/>
  <c r="O560" i="26"/>
  <c r="O561" i="26"/>
  <c r="O562" i="26"/>
  <c r="O563" i="26"/>
  <c r="O564" i="26"/>
  <c r="O565" i="26"/>
  <c r="O566" i="26"/>
  <c r="O567" i="26"/>
  <c r="O568" i="26"/>
  <c r="O569" i="26"/>
  <c r="O570" i="26"/>
  <c r="O571" i="26"/>
  <c r="O572" i="26"/>
  <c r="O573" i="26"/>
  <c r="O574" i="26"/>
  <c r="O575" i="26"/>
  <c r="O576" i="26"/>
  <c r="O577" i="26"/>
  <c r="O578" i="26"/>
  <c r="O579" i="26"/>
  <c r="O580" i="26"/>
  <c r="O581" i="26"/>
  <c r="O582" i="26"/>
  <c r="O583" i="26"/>
  <c r="O584" i="26"/>
  <c r="O585" i="26"/>
  <c r="O586" i="26"/>
  <c r="O587" i="26"/>
  <c r="O588" i="26"/>
  <c r="O589" i="26"/>
  <c r="O590" i="26"/>
  <c r="O591" i="26"/>
  <c r="O592" i="26"/>
  <c r="O593" i="26"/>
  <c r="O594" i="26"/>
  <c r="O595" i="26"/>
  <c r="O596" i="26"/>
  <c r="O597" i="26"/>
  <c r="O598" i="26"/>
  <c r="O599" i="26"/>
  <c r="O600" i="26"/>
  <c r="O601" i="26"/>
  <c r="O602" i="26"/>
  <c r="O603" i="26"/>
  <c r="O604" i="26"/>
  <c r="O605" i="26"/>
  <c r="O606" i="26"/>
  <c r="O607" i="26"/>
  <c r="O608" i="26"/>
  <c r="O609" i="26"/>
  <c r="O610" i="26"/>
  <c r="O611" i="26"/>
  <c r="O612" i="26"/>
  <c r="O613" i="26"/>
  <c r="O614" i="26"/>
  <c r="O615" i="26"/>
  <c r="O616" i="26"/>
  <c r="O617" i="26"/>
  <c r="O618" i="26"/>
  <c r="O619" i="26"/>
  <c r="O620" i="26"/>
  <c r="O621" i="26"/>
  <c r="O622" i="26"/>
  <c r="O623" i="26"/>
  <c r="O624" i="26"/>
  <c r="O625" i="26"/>
  <c r="O626" i="26"/>
  <c r="O627" i="26"/>
  <c r="O628" i="26"/>
  <c r="O629" i="26"/>
  <c r="O630" i="26"/>
  <c r="O631" i="26"/>
  <c r="O632" i="26"/>
  <c r="O633" i="26"/>
  <c r="O634" i="26"/>
  <c r="O635" i="26"/>
  <c r="O636" i="26"/>
  <c r="O637" i="26"/>
  <c r="O638" i="26"/>
  <c r="O639" i="26"/>
  <c r="O640" i="26"/>
  <c r="O641" i="26"/>
  <c r="O642" i="26"/>
  <c r="O643" i="26"/>
  <c r="O644" i="26"/>
  <c r="O645" i="26"/>
  <c r="O646" i="26"/>
  <c r="O647" i="26"/>
  <c r="O648" i="26"/>
  <c r="O649" i="26"/>
  <c r="O650" i="26"/>
  <c r="O651" i="26"/>
  <c r="O652" i="26"/>
  <c r="O653" i="26"/>
  <c r="O654" i="26"/>
  <c r="O655" i="26"/>
  <c r="O656" i="26"/>
  <c r="O657" i="26"/>
  <c r="O658" i="26"/>
  <c r="O659" i="26"/>
  <c r="O660" i="26"/>
  <c r="O661" i="26"/>
  <c r="O662" i="26"/>
  <c r="O663" i="26"/>
  <c r="O664" i="26"/>
  <c r="O665" i="26"/>
  <c r="O666" i="26"/>
  <c r="O667" i="26"/>
  <c r="O668" i="26"/>
  <c r="O669" i="26"/>
  <c r="O670" i="26"/>
  <c r="O671" i="26"/>
  <c r="O672" i="26"/>
  <c r="O673" i="26"/>
  <c r="O674" i="26"/>
  <c r="O675" i="26"/>
  <c r="O676" i="26"/>
  <c r="O677" i="26"/>
  <c r="O678" i="26"/>
  <c r="O679" i="26"/>
  <c r="O680" i="26"/>
  <c r="O681" i="26"/>
  <c r="O682" i="26"/>
  <c r="O683" i="26"/>
  <c r="O684" i="26"/>
  <c r="O685" i="26"/>
  <c r="O686" i="26"/>
  <c r="O687" i="26"/>
  <c r="O688" i="26"/>
  <c r="O689" i="26"/>
  <c r="O690" i="26"/>
  <c r="O691" i="26"/>
  <c r="O692" i="26"/>
  <c r="O693" i="26"/>
  <c r="O694" i="26"/>
  <c r="O695" i="26"/>
  <c r="O696" i="26"/>
  <c r="O697" i="26"/>
  <c r="O698" i="26"/>
  <c r="O699" i="26"/>
  <c r="O700" i="26"/>
  <c r="O701" i="26"/>
  <c r="O702" i="26"/>
  <c r="O703" i="26"/>
  <c r="O704" i="26"/>
  <c r="O705" i="26"/>
  <c r="O706" i="26"/>
  <c r="O707" i="26"/>
  <c r="O708" i="26"/>
  <c r="O709" i="26"/>
  <c r="O710" i="26"/>
  <c r="O711" i="26"/>
  <c r="O712" i="26"/>
  <c r="O713" i="26"/>
  <c r="O714" i="26"/>
  <c r="O715" i="26"/>
  <c r="O716" i="26"/>
  <c r="O717" i="26"/>
  <c r="O718" i="26"/>
  <c r="O719" i="26"/>
  <c r="O720" i="26"/>
  <c r="O721" i="26"/>
  <c r="O722" i="26"/>
  <c r="O723" i="26"/>
  <c r="O724" i="26"/>
  <c r="O725" i="26"/>
  <c r="O726" i="26"/>
  <c r="O727" i="26"/>
  <c r="O728" i="26"/>
  <c r="O729" i="26"/>
  <c r="O730" i="26"/>
  <c r="O731" i="26"/>
  <c r="O732" i="26"/>
  <c r="O733" i="26"/>
  <c r="O734" i="26"/>
  <c r="O735" i="26"/>
  <c r="O736" i="26"/>
  <c r="O737" i="26"/>
  <c r="O738" i="26"/>
  <c r="O739" i="26"/>
  <c r="O740" i="26"/>
  <c r="O741" i="26"/>
  <c r="O742" i="26"/>
  <c r="O743" i="26"/>
  <c r="O744" i="26"/>
  <c r="O745" i="26"/>
  <c r="O746" i="26"/>
  <c r="O747" i="26"/>
  <c r="O748" i="26"/>
  <c r="O749" i="26"/>
  <c r="O750" i="26"/>
  <c r="O751" i="26"/>
  <c r="O752" i="26"/>
  <c r="O753" i="26"/>
  <c r="O754" i="26"/>
  <c r="O755" i="26"/>
  <c r="O756" i="26"/>
  <c r="O757" i="26"/>
  <c r="O758" i="26"/>
  <c r="O759" i="26"/>
  <c r="O760" i="26"/>
  <c r="O761" i="26"/>
  <c r="O762" i="26"/>
  <c r="O763" i="26"/>
  <c r="O764" i="26"/>
  <c r="O765" i="26"/>
  <c r="O766" i="26"/>
  <c r="O767" i="26"/>
  <c r="O768" i="26"/>
  <c r="O769" i="26"/>
  <c r="O770" i="26"/>
  <c r="O771" i="26"/>
  <c r="O772" i="26"/>
  <c r="O773" i="26"/>
  <c r="O774" i="26"/>
  <c r="O775" i="26"/>
  <c r="O776" i="26"/>
  <c r="O777" i="26"/>
  <c r="O778" i="26"/>
  <c r="O779" i="26"/>
  <c r="O780" i="26"/>
  <c r="O781" i="26"/>
  <c r="O782" i="26"/>
  <c r="O783" i="26"/>
  <c r="O784" i="26"/>
  <c r="O785" i="26"/>
  <c r="O786" i="26"/>
  <c r="O787" i="26"/>
  <c r="O788" i="26"/>
  <c r="O789" i="26"/>
  <c r="O790" i="26"/>
  <c r="O791" i="26"/>
  <c r="O792" i="26"/>
  <c r="O793" i="26"/>
  <c r="O794" i="26"/>
  <c r="O795" i="26"/>
  <c r="O796" i="26"/>
  <c r="O797" i="26"/>
  <c r="O798" i="26"/>
  <c r="O799" i="26"/>
  <c r="O800" i="26"/>
  <c r="O801" i="26"/>
  <c r="O802" i="26"/>
  <c r="O803" i="26"/>
  <c r="O804" i="26"/>
  <c r="O805" i="26"/>
  <c r="O806" i="26"/>
  <c r="O807" i="26"/>
  <c r="O808" i="26"/>
  <c r="O809" i="26"/>
  <c r="O810" i="26"/>
  <c r="O811" i="26"/>
  <c r="O812" i="26"/>
  <c r="O813" i="26"/>
  <c r="O814" i="26"/>
  <c r="O815" i="26"/>
  <c r="O816" i="26"/>
  <c r="O817" i="26"/>
  <c r="O818" i="26"/>
  <c r="O819" i="26"/>
  <c r="O820" i="26"/>
  <c r="O821" i="26"/>
  <c r="O822" i="26"/>
  <c r="O823" i="26"/>
  <c r="O824" i="26"/>
  <c r="O825" i="26"/>
  <c r="O826" i="26"/>
  <c r="O827" i="26"/>
  <c r="O828" i="26"/>
  <c r="O829" i="26"/>
  <c r="O830" i="26"/>
  <c r="O831" i="26"/>
  <c r="O832" i="26"/>
  <c r="O833" i="26"/>
  <c r="O834" i="26"/>
  <c r="O835" i="26"/>
  <c r="O836" i="26"/>
  <c r="O837" i="26"/>
  <c r="O838" i="26"/>
  <c r="O839" i="26"/>
  <c r="O840" i="26"/>
  <c r="O841" i="26"/>
  <c r="O842" i="26"/>
  <c r="O843" i="26"/>
  <c r="O844" i="26"/>
  <c r="O845" i="26"/>
  <c r="O846" i="26"/>
  <c r="O847" i="26"/>
  <c r="O848" i="26"/>
  <c r="O849" i="26"/>
  <c r="O850" i="26"/>
  <c r="O851" i="26"/>
  <c r="O852" i="26"/>
  <c r="O853" i="26"/>
  <c r="O854" i="26"/>
  <c r="O855" i="26"/>
  <c r="O856" i="26"/>
  <c r="O857" i="26"/>
  <c r="O858" i="26"/>
  <c r="O859" i="26"/>
  <c r="O860" i="26"/>
  <c r="O861" i="26"/>
  <c r="O862" i="26"/>
  <c r="O863" i="26"/>
  <c r="O864" i="26"/>
  <c r="O865" i="26"/>
  <c r="O866" i="26"/>
  <c r="O867" i="26"/>
  <c r="O868" i="26"/>
  <c r="O869" i="26"/>
  <c r="O870" i="26"/>
  <c r="O871" i="26"/>
  <c r="O872" i="26"/>
  <c r="O873" i="26"/>
  <c r="O874" i="26"/>
  <c r="O875" i="26"/>
  <c r="O876" i="26"/>
  <c r="O877" i="26"/>
  <c r="O878" i="26"/>
  <c r="O879" i="26"/>
  <c r="O880" i="26"/>
  <c r="O881" i="26"/>
  <c r="O882" i="26"/>
  <c r="O883" i="26"/>
  <c r="O884" i="26"/>
  <c r="O885" i="26"/>
  <c r="O886" i="26"/>
  <c r="O887" i="26"/>
  <c r="O888" i="26"/>
  <c r="O889" i="26"/>
  <c r="O890" i="26"/>
  <c r="O891" i="26"/>
  <c r="O892" i="26"/>
  <c r="O893" i="26"/>
  <c r="O894" i="26"/>
  <c r="O895" i="26"/>
  <c r="O896" i="26"/>
  <c r="O897" i="26"/>
  <c r="O898" i="26"/>
  <c r="O899" i="26"/>
  <c r="O900" i="26"/>
  <c r="O901" i="26"/>
  <c r="O902" i="26"/>
  <c r="O903" i="26"/>
  <c r="O904" i="26"/>
  <c r="O905" i="26"/>
  <c r="O906" i="26"/>
  <c r="O907" i="26"/>
  <c r="O908" i="26"/>
  <c r="O909" i="26"/>
  <c r="O910" i="26"/>
  <c r="O911" i="26"/>
  <c r="O912" i="26"/>
  <c r="O913" i="26"/>
  <c r="O914" i="26"/>
  <c r="O915" i="26"/>
  <c r="O916" i="26"/>
  <c r="O917" i="26"/>
  <c r="O918" i="26"/>
  <c r="O919" i="26"/>
  <c r="O920" i="26"/>
  <c r="O921" i="26"/>
  <c r="O922" i="26"/>
  <c r="O923" i="26"/>
  <c r="O924" i="26"/>
  <c r="O925" i="26"/>
  <c r="O926" i="26"/>
  <c r="O927" i="26"/>
  <c r="O928" i="26"/>
  <c r="O929" i="26"/>
  <c r="O930" i="26"/>
  <c r="O931" i="26"/>
  <c r="O932" i="26"/>
  <c r="O933" i="26"/>
  <c r="O934" i="26"/>
  <c r="O935" i="26"/>
  <c r="O936" i="26"/>
  <c r="O937" i="26"/>
  <c r="O938" i="26"/>
  <c r="O939" i="26"/>
  <c r="O940" i="26"/>
  <c r="O941" i="26"/>
  <c r="O942" i="26"/>
  <c r="O943" i="26"/>
  <c r="O944" i="26"/>
  <c r="O945" i="26"/>
  <c r="O946" i="26"/>
  <c r="O947" i="26"/>
  <c r="O948" i="26"/>
  <c r="O949" i="26"/>
  <c r="O950" i="26"/>
  <c r="O951" i="26"/>
  <c r="O952" i="26"/>
  <c r="O953" i="26"/>
  <c r="O954" i="26"/>
  <c r="O955" i="26"/>
  <c r="O956" i="26"/>
  <c r="O957" i="26"/>
  <c r="O958" i="26"/>
  <c r="O959" i="26"/>
  <c r="O960" i="26"/>
  <c r="O961" i="26"/>
  <c r="O962" i="26"/>
  <c r="O963" i="26"/>
  <c r="O964" i="26"/>
  <c r="O965" i="26"/>
  <c r="O966" i="26"/>
  <c r="O967" i="26"/>
  <c r="O968" i="26"/>
  <c r="O969" i="26"/>
  <c r="O970" i="26"/>
  <c r="O971" i="26"/>
  <c r="O972" i="26"/>
  <c r="O973" i="26"/>
  <c r="O974" i="26"/>
  <c r="O975" i="26"/>
  <c r="O976" i="26"/>
  <c r="O977" i="26"/>
  <c r="O978" i="26"/>
  <c r="O979" i="26"/>
  <c r="O980" i="26"/>
  <c r="O981" i="26"/>
  <c r="O982" i="26"/>
  <c r="O983" i="26"/>
  <c r="O984" i="26"/>
  <c r="O985" i="26"/>
  <c r="O986" i="26"/>
  <c r="O987" i="26"/>
  <c r="O988" i="26"/>
  <c r="O989" i="26"/>
  <c r="O990" i="26"/>
  <c r="O991" i="26"/>
  <c r="O992" i="26"/>
  <c r="O993" i="26"/>
  <c r="O994" i="26"/>
  <c r="O995" i="26"/>
  <c r="O996" i="26"/>
  <c r="O997" i="26"/>
  <c r="O998" i="26"/>
  <c r="O999" i="26"/>
  <c r="O1000" i="26"/>
  <c r="O1001" i="26"/>
  <c r="O1002" i="26"/>
  <c r="O1003" i="26"/>
  <c r="O1004" i="26"/>
  <c r="O1005" i="26"/>
  <c r="O1006" i="26"/>
  <c r="O1007" i="26"/>
  <c r="O1008" i="26"/>
  <c r="O1009" i="26"/>
  <c r="O1010" i="26"/>
  <c r="O1011" i="26"/>
  <c r="O1012" i="26"/>
  <c r="O1013" i="26"/>
  <c r="O1014" i="26"/>
  <c r="O1015" i="26"/>
  <c r="O1016" i="26"/>
  <c r="O1017" i="26"/>
  <c r="O1018" i="26"/>
  <c r="O1019" i="26"/>
  <c r="O1020" i="26"/>
  <c r="O1021" i="26"/>
  <c r="O1022" i="26"/>
  <c r="O1023" i="26"/>
  <c r="O1024" i="26"/>
  <c r="O1025" i="26"/>
  <c r="O1026" i="26"/>
  <c r="O1027" i="26"/>
  <c r="O1028" i="26"/>
  <c r="O1029" i="26"/>
  <c r="O1030" i="26"/>
  <c r="O1031" i="26"/>
  <c r="O1032" i="26"/>
  <c r="O1033" i="26"/>
  <c r="O1034" i="26"/>
  <c r="O1035" i="26"/>
  <c r="O1036" i="26"/>
  <c r="O1037" i="26"/>
  <c r="O1038" i="26"/>
  <c r="O1039" i="26"/>
  <c r="O1040" i="26"/>
  <c r="O1041" i="26"/>
  <c r="O1042" i="26"/>
  <c r="O1043" i="26"/>
  <c r="O1044" i="26"/>
  <c r="O1045" i="26"/>
  <c r="O1046" i="26"/>
  <c r="O1047" i="26"/>
  <c r="O1048" i="26"/>
  <c r="O1049" i="26"/>
  <c r="O1050" i="26"/>
  <c r="O1051" i="26"/>
  <c r="O1052" i="26"/>
  <c r="O1053" i="26"/>
  <c r="O1054" i="26"/>
  <c r="O1055" i="26"/>
  <c r="O1056" i="26"/>
  <c r="O1057" i="26"/>
  <c r="O1058" i="26"/>
  <c r="O1059" i="26"/>
  <c r="O1060" i="26"/>
  <c r="O1061" i="26"/>
  <c r="O1062" i="26"/>
  <c r="O1063" i="26"/>
  <c r="O1064" i="26"/>
  <c r="O1065" i="26"/>
  <c r="O1066" i="26"/>
  <c r="O1067" i="26"/>
  <c r="O1068" i="26"/>
  <c r="O1069" i="26"/>
  <c r="O1070" i="26"/>
  <c r="O1071" i="26"/>
  <c r="O1072" i="26"/>
  <c r="O1073" i="26"/>
  <c r="O1074" i="26"/>
  <c r="O1075" i="26"/>
  <c r="O1076" i="26"/>
  <c r="O1077" i="26"/>
  <c r="O1078" i="26"/>
  <c r="O1079" i="26"/>
  <c r="O1080" i="26"/>
  <c r="O2" i="26"/>
  <c r="B7" i="48"/>
  <c r="B9" i="48" s="1"/>
  <c r="B1" i="48"/>
  <c r="B5" i="48" s="1"/>
  <c r="P129" i="45"/>
  <c r="B3" i="48"/>
  <c r="B2" i="48"/>
  <c r="U355" i="26" l="1"/>
  <c r="V355" i="26" s="1"/>
  <c r="P4" i="46"/>
  <c r="U915" i="26"/>
  <c r="V915" i="26" s="1"/>
  <c r="S996" i="26"/>
  <c r="T996" i="26" s="1"/>
  <c r="U980" i="26"/>
  <c r="V980" i="26" s="1"/>
  <c r="S828" i="26"/>
  <c r="T828" i="26" s="1"/>
  <c r="S788" i="26"/>
  <c r="T788" i="26" s="1"/>
  <c r="U228" i="26"/>
  <c r="V228" i="26" s="1"/>
  <c r="S1077" i="26"/>
  <c r="T1077" i="26" s="1"/>
  <c r="S1069" i="26"/>
  <c r="T1069" i="26" s="1"/>
  <c r="S1057" i="26"/>
  <c r="T1057" i="26" s="1"/>
  <c r="S1049" i="26"/>
  <c r="T1049" i="26" s="1"/>
  <c r="S1041" i="26"/>
  <c r="T1041" i="26" s="1"/>
  <c r="S1029" i="26"/>
  <c r="T1029" i="26" s="1"/>
  <c r="U269" i="26"/>
  <c r="V269" i="26" s="1"/>
  <c r="U186" i="26"/>
  <c r="V186" i="26" s="1"/>
  <c r="U408" i="26"/>
  <c r="V408" i="26" s="1"/>
  <c r="S1061" i="26"/>
  <c r="T1061" i="26" s="1"/>
  <c r="S1037" i="26"/>
  <c r="T1037" i="26" s="1"/>
  <c r="S1025" i="26"/>
  <c r="T1025" i="26" s="1"/>
  <c r="S1021" i="26"/>
  <c r="T1021" i="26" s="1"/>
  <c r="S1017" i="26"/>
  <c r="T1017" i="26" s="1"/>
  <c r="S1009" i="26"/>
  <c r="T1009" i="26" s="1"/>
  <c r="U998" i="26"/>
  <c r="V998" i="26" s="1"/>
  <c r="U993" i="26"/>
  <c r="V993" i="26" s="1"/>
  <c r="U969" i="26"/>
  <c r="V969" i="26" s="1"/>
  <c r="S962" i="26"/>
  <c r="T962" i="26" s="1"/>
  <c r="U953" i="26"/>
  <c r="V953" i="26" s="1"/>
  <c r="S934" i="26"/>
  <c r="T934" i="26" s="1"/>
  <c r="U929" i="26"/>
  <c r="V929" i="26" s="1"/>
  <c r="S925" i="26"/>
  <c r="T925" i="26" s="1"/>
  <c r="U905" i="26"/>
  <c r="V905" i="26" s="1"/>
  <c r="S901" i="26"/>
  <c r="T901" i="26" s="1"/>
  <c r="S897" i="26"/>
  <c r="T897" i="26" s="1"/>
  <c r="S882" i="26"/>
  <c r="T882" i="26" s="1"/>
  <c r="S877" i="26"/>
  <c r="T877" i="26" s="1"/>
  <c r="S873" i="26"/>
  <c r="T873" i="26" s="1"/>
  <c r="S857" i="26"/>
  <c r="T857" i="26" s="1"/>
  <c r="U845" i="26"/>
  <c r="V845" i="26" s="1"/>
  <c r="U833" i="26"/>
  <c r="V833" i="26" s="1"/>
  <c r="U822" i="26"/>
  <c r="V822" i="26" s="1"/>
  <c r="S817" i="26"/>
  <c r="T817" i="26" s="1"/>
  <c r="U805" i="26"/>
  <c r="V805" i="26" s="1"/>
  <c r="U794" i="26"/>
  <c r="V794" i="26" s="1"/>
  <c r="U782" i="26"/>
  <c r="V782" i="26" s="1"/>
  <c r="U765" i="26"/>
  <c r="V765" i="26" s="1"/>
  <c r="U754" i="26"/>
  <c r="V754" i="26" s="1"/>
  <c r="S726" i="26"/>
  <c r="T726" i="26" s="1"/>
  <c r="U714" i="26"/>
  <c r="V714" i="26" s="1"/>
  <c r="S709" i="26"/>
  <c r="T709" i="26" s="1"/>
  <c r="S697" i="26"/>
  <c r="T697" i="26" s="1"/>
  <c r="S690" i="26"/>
  <c r="T690" i="26" s="1"/>
  <c r="U682" i="26"/>
  <c r="V682" i="26" s="1"/>
  <c r="S669" i="26"/>
  <c r="T669" i="26" s="1"/>
  <c r="S641" i="26"/>
  <c r="T641" i="26" s="1"/>
  <c r="S633" i="26"/>
  <c r="T633" i="26" s="1"/>
  <c r="S626" i="26"/>
  <c r="T626" i="26" s="1"/>
  <c r="U557" i="26"/>
  <c r="V557" i="26" s="1"/>
  <c r="U549" i="26"/>
  <c r="V549" i="26" s="1"/>
  <c r="U541" i="26"/>
  <c r="V541" i="26" s="1"/>
  <c r="U522" i="26"/>
  <c r="V522" i="26" s="1"/>
  <c r="S506" i="26"/>
  <c r="T506" i="26" s="1"/>
  <c r="U498" i="26"/>
  <c r="V498" i="26" s="1"/>
  <c r="U490" i="26"/>
  <c r="V490" i="26" s="1"/>
  <c r="U482" i="26"/>
  <c r="V482" i="26" s="1"/>
  <c r="U382" i="26"/>
  <c r="V382" i="26" s="1"/>
  <c r="S1012" i="26"/>
  <c r="T1012" i="26" s="1"/>
  <c r="S1000" i="26"/>
  <c r="T1000" i="26" s="1"/>
  <c r="U948" i="26"/>
  <c r="V948" i="26" s="1"/>
  <c r="U868" i="26"/>
  <c r="V868" i="26" s="1"/>
  <c r="U760" i="26"/>
  <c r="V760" i="26" s="1"/>
  <c r="S748" i="26"/>
  <c r="T748" i="26" s="1"/>
  <c r="U720" i="26"/>
  <c r="V720" i="26" s="1"/>
  <c r="S564" i="26"/>
  <c r="T564" i="26" s="1"/>
  <c r="S528" i="26"/>
  <c r="T528" i="26" s="1"/>
  <c r="S452" i="26"/>
  <c r="T452" i="26" s="1"/>
  <c r="U316" i="26"/>
  <c r="V316" i="26" s="1"/>
  <c r="U2" i="26"/>
  <c r="S1073" i="26"/>
  <c r="T1073" i="26" s="1"/>
  <c r="S1065" i="26"/>
  <c r="T1065" i="26" s="1"/>
  <c r="S1053" i="26"/>
  <c r="T1053" i="26" s="1"/>
  <c r="S1045" i="26"/>
  <c r="T1045" i="26" s="1"/>
  <c r="S1033" i="26"/>
  <c r="T1033" i="26" s="1"/>
  <c r="S977" i="26"/>
  <c r="T977" i="26" s="1"/>
  <c r="S973" i="26"/>
  <c r="T973" i="26" s="1"/>
  <c r="S966" i="26"/>
  <c r="T966" i="26" s="1"/>
  <c r="S958" i="26"/>
  <c r="T958" i="26" s="1"/>
  <c r="U862" i="26"/>
  <c r="V862" i="26" s="1"/>
  <c r="U1079" i="26"/>
  <c r="V1079" i="26" s="1"/>
  <c r="U1075" i="26"/>
  <c r="V1075" i="26" s="1"/>
  <c r="U1071" i="26"/>
  <c r="V1071" i="26" s="1"/>
  <c r="U1063" i="26"/>
  <c r="V1063" i="26" s="1"/>
  <c r="U1059" i="26"/>
  <c r="V1059" i="26" s="1"/>
  <c r="U1055" i="26"/>
  <c r="V1055" i="26" s="1"/>
  <c r="U1047" i="26"/>
  <c r="V1047" i="26" s="1"/>
  <c r="U1043" i="26"/>
  <c r="V1043" i="26" s="1"/>
  <c r="U1039" i="26"/>
  <c r="V1039" i="26" s="1"/>
  <c r="U1031" i="26"/>
  <c r="V1031" i="26" s="1"/>
  <c r="U1027" i="26"/>
  <c r="V1027" i="26" s="1"/>
  <c r="U1023" i="26"/>
  <c r="V1023" i="26" s="1"/>
  <c r="U1015" i="26"/>
  <c r="V1015" i="26" s="1"/>
  <c r="S1011" i="26"/>
  <c r="T1011" i="26" s="1"/>
  <c r="S1003" i="26"/>
  <c r="T1003" i="26" s="1"/>
  <c r="S991" i="26"/>
  <c r="T991" i="26" s="1"/>
  <c r="U983" i="26"/>
  <c r="V983" i="26" s="1"/>
  <c r="U943" i="26"/>
  <c r="V943" i="26" s="1"/>
  <c r="S911" i="26"/>
  <c r="T911" i="26" s="1"/>
  <c r="U891" i="26"/>
  <c r="V891" i="26" s="1"/>
  <c r="S887" i="26"/>
  <c r="T887" i="26" s="1"/>
  <c r="S851" i="26"/>
  <c r="T851" i="26" s="1"/>
  <c r="U799" i="26"/>
  <c r="V799" i="26" s="1"/>
  <c r="S431" i="26"/>
  <c r="T431" i="26" s="1"/>
  <c r="U1078" i="26"/>
  <c r="V1078" i="26" s="1"/>
  <c r="U1070" i="26"/>
  <c r="V1070" i="26" s="1"/>
  <c r="U1062" i="26"/>
  <c r="V1062" i="26" s="1"/>
  <c r="U1054" i="26"/>
  <c r="V1054" i="26" s="1"/>
  <c r="U1046" i="26"/>
  <c r="V1046" i="26" s="1"/>
  <c r="U1038" i="26"/>
  <c r="V1038" i="26" s="1"/>
  <c r="U1030" i="26"/>
  <c r="V1030" i="26" s="1"/>
  <c r="U1026" i="26"/>
  <c r="V1026" i="26" s="1"/>
  <c r="U1018" i="26"/>
  <c r="V1018" i="26" s="1"/>
  <c r="S1010" i="26"/>
  <c r="T1010" i="26" s="1"/>
  <c r="S1002" i="26"/>
  <c r="T1002" i="26" s="1"/>
  <c r="S986" i="26"/>
  <c r="T986" i="26" s="1"/>
  <c r="S890" i="26"/>
  <c r="T890" i="26" s="1"/>
  <c r="S822" i="26"/>
  <c r="T822" i="26" s="1"/>
  <c r="S782" i="26"/>
  <c r="T782" i="26" s="1"/>
  <c r="U702" i="26"/>
  <c r="V702" i="26" s="1"/>
  <c r="U646" i="26"/>
  <c r="V646" i="26" s="1"/>
  <c r="S534" i="26"/>
  <c r="T534" i="26" s="1"/>
  <c r="U450" i="26"/>
  <c r="V450" i="26" s="1"/>
  <c r="U1074" i="26"/>
  <c r="V1074" i="26" s="1"/>
  <c r="U1066" i="26"/>
  <c r="V1066" i="26" s="1"/>
  <c r="U1058" i="26"/>
  <c r="V1058" i="26" s="1"/>
  <c r="U1050" i="26"/>
  <c r="V1050" i="26" s="1"/>
  <c r="U1042" i="26"/>
  <c r="V1042" i="26" s="1"/>
  <c r="U1034" i="26"/>
  <c r="V1034" i="26" s="1"/>
  <c r="U1022" i="26"/>
  <c r="V1022" i="26" s="1"/>
  <c r="U1014" i="26"/>
  <c r="V1014" i="26" s="1"/>
  <c r="S1006" i="26"/>
  <c r="T1006" i="26" s="1"/>
  <c r="S998" i="26"/>
  <c r="T998" i="26" s="1"/>
  <c r="S990" i="26"/>
  <c r="T990" i="26" s="1"/>
  <c r="S914" i="26"/>
  <c r="T914" i="26" s="1"/>
  <c r="S886" i="26"/>
  <c r="T886" i="26" s="1"/>
  <c r="S866" i="26"/>
  <c r="T866" i="26" s="1"/>
  <c r="U850" i="26"/>
  <c r="V850" i="26" s="1"/>
  <c r="U810" i="26"/>
  <c r="V810" i="26" s="1"/>
  <c r="S742" i="26"/>
  <c r="T742" i="26" s="1"/>
  <c r="S1080" i="26"/>
  <c r="T1080" i="26" s="1"/>
  <c r="U1080" i="26"/>
  <c r="V1080" i="26" s="1"/>
  <c r="S1072" i="26"/>
  <c r="T1072" i="26" s="1"/>
  <c r="U1072" i="26"/>
  <c r="V1072" i="26" s="1"/>
  <c r="S1064" i="26"/>
  <c r="T1064" i="26" s="1"/>
  <c r="U1064" i="26"/>
  <c r="V1064" i="26" s="1"/>
  <c r="S1060" i="26"/>
  <c r="T1060" i="26" s="1"/>
  <c r="U1060" i="26"/>
  <c r="V1060" i="26" s="1"/>
  <c r="S1052" i="26"/>
  <c r="T1052" i="26" s="1"/>
  <c r="U1052" i="26"/>
  <c r="V1052" i="26" s="1"/>
  <c r="S1044" i="26"/>
  <c r="T1044" i="26" s="1"/>
  <c r="U1044" i="26"/>
  <c r="V1044" i="26" s="1"/>
  <c r="S1032" i="26"/>
  <c r="T1032" i="26" s="1"/>
  <c r="U1032" i="26"/>
  <c r="V1032" i="26" s="1"/>
  <c r="S1028" i="26"/>
  <c r="T1028" i="26" s="1"/>
  <c r="U1028" i="26"/>
  <c r="V1028" i="26" s="1"/>
  <c r="S1020" i="26"/>
  <c r="T1020" i="26" s="1"/>
  <c r="U1020" i="26"/>
  <c r="V1020" i="26" s="1"/>
  <c r="S1016" i="26"/>
  <c r="T1016" i="26" s="1"/>
  <c r="U1016" i="26"/>
  <c r="V1016" i="26" s="1"/>
  <c r="S1008" i="26"/>
  <c r="T1008" i="26" s="1"/>
  <c r="U1008" i="26"/>
  <c r="V1008" i="26" s="1"/>
  <c r="S1004" i="26"/>
  <c r="T1004" i="26" s="1"/>
  <c r="U1004" i="26"/>
  <c r="V1004" i="26" s="1"/>
  <c r="U940" i="26"/>
  <c r="V940" i="26" s="1"/>
  <c r="S940" i="26"/>
  <c r="T940" i="26" s="1"/>
  <c r="U932" i="26"/>
  <c r="V932" i="26" s="1"/>
  <c r="S932" i="26"/>
  <c r="T932" i="26" s="1"/>
  <c r="U924" i="26"/>
  <c r="V924" i="26" s="1"/>
  <c r="S924" i="26"/>
  <c r="T924" i="26" s="1"/>
  <c r="U916" i="26"/>
  <c r="V916" i="26" s="1"/>
  <c r="S916" i="26"/>
  <c r="T916" i="26" s="1"/>
  <c r="U908" i="26"/>
  <c r="V908" i="26" s="1"/>
  <c r="S908" i="26"/>
  <c r="T908" i="26" s="1"/>
  <c r="U900" i="26"/>
  <c r="V900" i="26" s="1"/>
  <c r="S900" i="26"/>
  <c r="T900" i="26" s="1"/>
  <c r="U888" i="26"/>
  <c r="V888" i="26" s="1"/>
  <c r="S888" i="26"/>
  <c r="T888" i="26" s="1"/>
  <c r="U880" i="26"/>
  <c r="V880" i="26" s="1"/>
  <c r="S880" i="26"/>
  <c r="T880" i="26" s="1"/>
  <c r="U876" i="26"/>
  <c r="V876" i="26" s="1"/>
  <c r="S876" i="26"/>
  <c r="T876" i="26" s="1"/>
  <c r="U872" i="26"/>
  <c r="V872" i="26" s="1"/>
  <c r="S872" i="26"/>
  <c r="T872" i="26" s="1"/>
  <c r="U820" i="26"/>
  <c r="V820" i="26" s="1"/>
  <c r="S820" i="26"/>
  <c r="T820" i="26" s="1"/>
  <c r="U816" i="26"/>
  <c r="V816" i="26" s="1"/>
  <c r="S816" i="26"/>
  <c r="T816" i="26" s="1"/>
  <c r="S812" i="26"/>
  <c r="T812" i="26" s="1"/>
  <c r="U812" i="26"/>
  <c r="V812" i="26" s="1"/>
  <c r="U808" i="26"/>
  <c r="V808" i="26" s="1"/>
  <c r="S808" i="26"/>
  <c r="T808" i="26" s="1"/>
  <c r="U804" i="26"/>
  <c r="V804" i="26" s="1"/>
  <c r="S804" i="26"/>
  <c r="T804" i="26" s="1"/>
  <c r="U800" i="26"/>
  <c r="V800" i="26" s="1"/>
  <c r="S800" i="26"/>
  <c r="T800" i="26" s="1"/>
  <c r="S796" i="26"/>
  <c r="T796" i="26" s="1"/>
  <c r="U796" i="26"/>
  <c r="V796" i="26" s="1"/>
  <c r="U792" i="26"/>
  <c r="V792" i="26" s="1"/>
  <c r="S792" i="26"/>
  <c r="T792" i="26" s="1"/>
  <c r="U784" i="26"/>
  <c r="V784" i="26" s="1"/>
  <c r="S784" i="26"/>
  <c r="T784" i="26" s="1"/>
  <c r="U776" i="26"/>
  <c r="V776" i="26" s="1"/>
  <c r="S776" i="26"/>
  <c r="T776" i="26" s="1"/>
  <c r="S756" i="26"/>
  <c r="T756" i="26" s="1"/>
  <c r="U756" i="26"/>
  <c r="V756" i="26" s="1"/>
  <c r="U752" i="26"/>
  <c r="V752" i="26" s="1"/>
  <c r="S752" i="26"/>
  <c r="T752" i="26" s="1"/>
  <c r="U708" i="26"/>
  <c r="V708" i="26" s="1"/>
  <c r="S708" i="26"/>
  <c r="T708" i="26" s="1"/>
  <c r="U704" i="26"/>
  <c r="V704" i="26" s="1"/>
  <c r="S704" i="26"/>
  <c r="T704" i="26" s="1"/>
  <c r="U696" i="26"/>
  <c r="V696" i="26" s="1"/>
  <c r="S696" i="26"/>
  <c r="T696" i="26" s="1"/>
  <c r="S688" i="26"/>
  <c r="T688" i="26" s="1"/>
  <c r="U688" i="26"/>
  <c r="V688" i="26" s="1"/>
  <c r="S676" i="26"/>
  <c r="T676" i="26" s="1"/>
  <c r="U676" i="26"/>
  <c r="V676" i="26" s="1"/>
  <c r="S668" i="26"/>
  <c r="T668" i="26" s="1"/>
  <c r="U668" i="26"/>
  <c r="V668" i="26" s="1"/>
  <c r="U660" i="26"/>
  <c r="V660" i="26" s="1"/>
  <c r="S660" i="26"/>
  <c r="T660" i="26" s="1"/>
  <c r="S652" i="26"/>
  <c r="T652" i="26" s="1"/>
  <c r="U652" i="26"/>
  <c r="V652" i="26" s="1"/>
  <c r="U644" i="26"/>
  <c r="V644" i="26" s="1"/>
  <c r="S644" i="26"/>
  <c r="T644" i="26" s="1"/>
  <c r="S636" i="26"/>
  <c r="T636" i="26" s="1"/>
  <c r="U636" i="26"/>
  <c r="V636" i="26" s="1"/>
  <c r="S628" i="26"/>
  <c r="T628" i="26" s="1"/>
  <c r="U628" i="26"/>
  <c r="V628" i="26" s="1"/>
  <c r="S568" i="26"/>
  <c r="T568" i="26" s="1"/>
  <c r="U568" i="26"/>
  <c r="V568" i="26" s="1"/>
  <c r="S552" i="26"/>
  <c r="T552" i="26" s="1"/>
  <c r="U552" i="26"/>
  <c r="V552" i="26" s="1"/>
  <c r="U1012" i="26"/>
  <c r="V1012" i="26" s="1"/>
  <c r="U996" i="26"/>
  <c r="V996" i="26" s="1"/>
  <c r="U788" i="26"/>
  <c r="V788" i="26" s="1"/>
  <c r="S720" i="26"/>
  <c r="T720" i="26" s="1"/>
  <c r="U452" i="26"/>
  <c r="V452" i="26" s="1"/>
  <c r="S2" i="26"/>
  <c r="U1077" i="26"/>
  <c r="V1077" i="26" s="1"/>
  <c r="U1073" i="26"/>
  <c r="V1073" i="26" s="1"/>
  <c r="U1069" i="26"/>
  <c r="V1069" i="26" s="1"/>
  <c r="U1065" i="26"/>
  <c r="V1065" i="26" s="1"/>
  <c r="U1061" i="26"/>
  <c r="V1061" i="26" s="1"/>
  <c r="U1057" i="26"/>
  <c r="V1057" i="26" s="1"/>
  <c r="U1053" i="26"/>
  <c r="V1053" i="26" s="1"/>
  <c r="U1049" i="26"/>
  <c r="V1049" i="26" s="1"/>
  <c r="U1045" i="26"/>
  <c r="V1045" i="26" s="1"/>
  <c r="U1041" i="26"/>
  <c r="V1041" i="26" s="1"/>
  <c r="U1037" i="26"/>
  <c r="V1037" i="26" s="1"/>
  <c r="U1033" i="26"/>
  <c r="V1033" i="26" s="1"/>
  <c r="U1029" i="26"/>
  <c r="V1029" i="26" s="1"/>
  <c r="U1025" i="26"/>
  <c r="V1025" i="26" s="1"/>
  <c r="U1021" i="26"/>
  <c r="V1021" i="26" s="1"/>
  <c r="U1017" i="26"/>
  <c r="V1017" i="26" s="1"/>
  <c r="U1013" i="26"/>
  <c r="V1013" i="26" s="1"/>
  <c r="U1009" i="26"/>
  <c r="V1009" i="26" s="1"/>
  <c r="S1001" i="26"/>
  <c r="T1001" i="26" s="1"/>
  <c r="S997" i="26"/>
  <c r="T997" i="26" s="1"/>
  <c r="S993" i="26"/>
  <c r="T993" i="26" s="1"/>
  <c r="S989" i="26"/>
  <c r="T989" i="26" s="1"/>
  <c r="S985" i="26"/>
  <c r="T985" i="26" s="1"/>
  <c r="U977" i="26"/>
  <c r="V977" i="26" s="1"/>
  <c r="S969" i="26"/>
  <c r="T969" i="26" s="1"/>
  <c r="S965" i="26"/>
  <c r="T965" i="26" s="1"/>
  <c r="S961" i="26"/>
  <c r="T961" i="26" s="1"/>
  <c r="S957" i="26"/>
  <c r="T957" i="26" s="1"/>
  <c r="S941" i="26"/>
  <c r="T941" i="26" s="1"/>
  <c r="S937" i="26"/>
  <c r="T937" i="26" s="1"/>
  <c r="S933" i="26"/>
  <c r="T933" i="26" s="1"/>
  <c r="S929" i="26"/>
  <c r="T929" i="26" s="1"/>
  <c r="S913" i="26"/>
  <c r="T913" i="26" s="1"/>
  <c r="S909" i="26"/>
  <c r="T909" i="26" s="1"/>
  <c r="S905" i="26"/>
  <c r="T905" i="26" s="1"/>
  <c r="U897" i="26"/>
  <c r="V897" i="26" s="1"/>
  <c r="U889" i="26"/>
  <c r="V889" i="26" s="1"/>
  <c r="S881" i="26"/>
  <c r="T881" i="26" s="1"/>
  <c r="U873" i="26"/>
  <c r="V873" i="26" s="1"/>
  <c r="S865" i="26"/>
  <c r="T865" i="26" s="1"/>
  <c r="U861" i="26"/>
  <c r="V861" i="26" s="1"/>
  <c r="S837" i="26"/>
  <c r="T837" i="26" s="1"/>
  <c r="S805" i="26"/>
  <c r="T805" i="26" s="1"/>
  <c r="S797" i="26"/>
  <c r="T797" i="26" s="1"/>
  <c r="S785" i="26"/>
  <c r="T785" i="26" s="1"/>
  <c r="S769" i="26"/>
  <c r="T769" i="26" s="1"/>
  <c r="S765" i="26"/>
  <c r="T765" i="26" s="1"/>
  <c r="S757" i="26"/>
  <c r="T757" i="26" s="1"/>
  <c r="U753" i="26"/>
  <c r="V753" i="26" s="1"/>
  <c r="U745" i="26"/>
  <c r="V745" i="26" s="1"/>
  <c r="S737" i="26"/>
  <c r="T737" i="26" s="1"/>
  <c r="S729" i="26"/>
  <c r="T729" i="26" s="1"/>
  <c r="S725" i="26"/>
  <c r="T725" i="26" s="1"/>
  <c r="U717" i="26"/>
  <c r="V717" i="26" s="1"/>
  <c r="U713" i="26"/>
  <c r="V713" i="26" s="1"/>
  <c r="U705" i="26"/>
  <c r="V705" i="26" s="1"/>
  <c r="S701" i="26"/>
  <c r="T701" i="26" s="1"/>
  <c r="S693" i="26"/>
  <c r="T693" i="26" s="1"/>
  <c r="S661" i="26"/>
  <c r="T661" i="26" s="1"/>
  <c r="U653" i="26"/>
  <c r="V653" i="26" s="1"/>
  <c r="S569" i="26"/>
  <c r="T569" i="26" s="1"/>
  <c r="S561" i="26"/>
  <c r="T561" i="26" s="1"/>
  <c r="S505" i="26"/>
  <c r="T505" i="26" s="1"/>
  <c r="S497" i="26"/>
  <c r="T497" i="26" s="1"/>
  <c r="U473" i="26"/>
  <c r="V473" i="26" s="1"/>
  <c r="S405" i="26"/>
  <c r="T405" i="26" s="1"/>
  <c r="U309" i="26"/>
  <c r="V309" i="26" s="1"/>
  <c r="U181" i="26"/>
  <c r="V181" i="26" s="1"/>
  <c r="S980" i="26"/>
  <c r="T980" i="26" s="1"/>
  <c r="S948" i="26"/>
  <c r="T948" i="26" s="1"/>
  <c r="U828" i="26"/>
  <c r="V828" i="26" s="1"/>
  <c r="S760" i="26"/>
  <c r="T760" i="26" s="1"/>
  <c r="S316" i="26"/>
  <c r="T316" i="26" s="1"/>
  <c r="U436" i="26"/>
  <c r="V436" i="26" s="1"/>
  <c r="S436" i="26"/>
  <c r="T436" i="26" s="1"/>
  <c r="S432" i="26"/>
  <c r="T432" i="26" s="1"/>
  <c r="U432" i="26"/>
  <c r="V432" i="26" s="1"/>
  <c r="U428" i="26"/>
  <c r="V428" i="26" s="1"/>
  <c r="S428" i="26"/>
  <c r="T428" i="26" s="1"/>
  <c r="U424" i="26"/>
  <c r="V424" i="26" s="1"/>
  <c r="S424" i="26"/>
  <c r="T424" i="26" s="1"/>
  <c r="U420" i="26"/>
  <c r="V420" i="26" s="1"/>
  <c r="S420" i="26"/>
  <c r="T420" i="26" s="1"/>
  <c r="S416" i="26"/>
  <c r="T416" i="26" s="1"/>
  <c r="U416" i="26"/>
  <c r="V416" i="26" s="1"/>
  <c r="U412" i="26"/>
  <c r="V412" i="26" s="1"/>
  <c r="S412" i="26"/>
  <c r="T412" i="26" s="1"/>
  <c r="S400" i="26"/>
  <c r="T400" i="26" s="1"/>
  <c r="U400" i="26"/>
  <c r="V400" i="26" s="1"/>
  <c r="U392" i="26"/>
  <c r="V392" i="26" s="1"/>
  <c r="S392" i="26"/>
  <c r="T392" i="26" s="1"/>
  <c r="S384" i="26"/>
  <c r="T384" i="26" s="1"/>
  <c r="U384" i="26"/>
  <c r="V384" i="26" s="1"/>
  <c r="S376" i="26"/>
  <c r="T376" i="26" s="1"/>
  <c r="U376" i="26"/>
  <c r="V376" i="26" s="1"/>
  <c r="S368" i="26"/>
  <c r="T368" i="26" s="1"/>
  <c r="U368" i="26"/>
  <c r="V368" i="26" s="1"/>
  <c r="S360" i="26"/>
  <c r="T360" i="26" s="1"/>
  <c r="U360" i="26"/>
  <c r="V360" i="26" s="1"/>
  <c r="S348" i="26"/>
  <c r="T348" i="26" s="1"/>
  <c r="U348" i="26"/>
  <c r="V348" i="26" s="1"/>
  <c r="S344" i="26"/>
  <c r="T344" i="26" s="1"/>
  <c r="X344" i="26" s="1"/>
  <c r="U344" i="26"/>
  <c r="V344" i="26" s="1"/>
  <c r="U340" i="26"/>
  <c r="V340" i="26" s="1"/>
  <c r="S340" i="26"/>
  <c r="T340" i="26" s="1"/>
  <c r="S336" i="26"/>
  <c r="T336" i="26" s="1"/>
  <c r="U336" i="26"/>
  <c r="V336" i="26" s="1"/>
  <c r="U332" i="26"/>
  <c r="V332" i="26" s="1"/>
  <c r="S332" i="26"/>
  <c r="T332" i="26" s="1"/>
  <c r="S328" i="26"/>
  <c r="T328" i="26" s="1"/>
  <c r="U328" i="26"/>
  <c r="V328" i="26" s="1"/>
  <c r="U324" i="26"/>
  <c r="V324" i="26" s="1"/>
  <c r="S324" i="26"/>
  <c r="T324" i="26" s="1"/>
  <c r="S320" i="26"/>
  <c r="T320" i="26" s="1"/>
  <c r="U320" i="26"/>
  <c r="V320" i="26" s="1"/>
  <c r="S312" i="26"/>
  <c r="T312" i="26" s="1"/>
  <c r="U312" i="26"/>
  <c r="V312" i="26" s="1"/>
  <c r="S304" i="26"/>
  <c r="T304" i="26" s="1"/>
  <c r="U304" i="26"/>
  <c r="V304" i="26" s="1"/>
  <c r="U296" i="26"/>
  <c r="V296" i="26" s="1"/>
  <c r="S296" i="26"/>
  <c r="T296" i="26" s="1"/>
  <c r="S288" i="26"/>
  <c r="T288" i="26" s="1"/>
  <c r="U288" i="26"/>
  <c r="V288" i="26" s="1"/>
  <c r="S280" i="26"/>
  <c r="T280" i="26" s="1"/>
  <c r="U280" i="26"/>
  <c r="V280" i="26" s="1"/>
  <c r="S276" i="26"/>
  <c r="T276" i="26" s="1"/>
  <c r="U276" i="26"/>
  <c r="V276" i="26" s="1"/>
  <c r="U268" i="26"/>
  <c r="V268" i="26" s="1"/>
  <c r="S268" i="26"/>
  <c r="T268" i="26" s="1"/>
  <c r="S264" i="26"/>
  <c r="T264" i="26" s="1"/>
  <c r="U264" i="26"/>
  <c r="V264" i="26" s="1"/>
  <c r="S260" i="26"/>
  <c r="T260" i="26" s="1"/>
  <c r="U260" i="26"/>
  <c r="V260" i="26" s="1"/>
  <c r="S256" i="26"/>
  <c r="T256" i="26" s="1"/>
  <c r="U256" i="26"/>
  <c r="V256" i="26" s="1"/>
  <c r="U252" i="26"/>
  <c r="V252" i="26" s="1"/>
  <c r="S252" i="26"/>
  <c r="T252" i="26" s="1"/>
  <c r="S248" i="26"/>
  <c r="T248" i="26" s="1"/>
  <c r="U248" i="26"/>
  <c r="V248" i="26" s="1"/>
  <c r="S244" i="26"/>
  <c r="T244" i="26" s="1"/>
  <c r="U244" i="26"/>
  <c r="V244" i="26" s="1"/>
  <c r="S240" i="26"/>
  <c r="T240" i="26" s="1"/>
  <c r="U240" i="26"/>
  <c r="V240" i="26" s="1"/>
  <c r="U236" i="26"/>
  <c r="V236" i="26" s="1"/>
  <c r="S236" i="26"/>
  <c r="T236" i="26" s="1"/>
  <c r="S232" i="26"/>
  <c r="T232" i="26" s="1"/>
  <c r="U232" i="26"/>
  <c r="V232" i="26" s="1"/>
  <c r="U224" i="26"/>
  <c r="V224" i="26" s="1"/>
  <c r="S224" i="26"/>
  <c r="T224" i="26" s="1"/>
  <c r="S216" i="26"/>
  <c r="T216" i="26" s="1"/>
  <c r="U216" i="26"/>
  <c r="V216" i="26" s="1"/>
  <c r="S208" i="26"/>
  <c r="T208" i="26" s="1"/>
  <c r="U208" i="26"/>
  <c r="V208" i="26" s="1"/>
  <c r="S200" i="26"/>
  <c r="T200" i="26" s="1"/>
  <c r="U200" i="26"/>
  <c r="V200" i="26" s="1"/>
  <c r="U192" i="26"/>
  <c r="V192" i="26" s="1"/>
  <c r="S192" i="26"/>
  <c r="T192" i="26" s="1"/>
  <c r="S180" i="26"/>
  <c r="T180" i="26" s="1"/>
  <c r="U180" i="26"/>
  <c r="V180" i="26" s="1"/>
  <c r="S168" i="26"/>
  <c r="T168" i="26" s="1"/>
  <c r="U168" i="26"/>
  <c r="V168" i="26" s="1"/>
  <c r="U160" i="26"/>
  <c r="V160" i="26" s="1"/>
  <c r="S160" i="26"/>
  <c r="T160" i="26" s="1"/>
  <c r="U152" i="26"/>
  <c r="V152" i="26" s="1"/>
  <c r="S152" i="26"/>
  <c r="T152" i="26" s="1"/>
  <c r="S144" i="26"/>
  <c r="T144" i="26" s="1"/>
  <c r="U144" i="26"/>
  <c r="V144" i="26" s="1"/>
  <c r="S136" i="26"/>
  <c r="T136" i="26" s="1"/>
  <c r="U136" i="26"/>
  <c r="V136" i="26" s="1"/>
  <c r="S128" i="26"/>
  <c r="T128" i="26" s="1"/>
  <c r="U128" i="26"/>
  <c r="V128" i="26" s="1"/>
  <c r="U120" i="26"/>
  <c r="V120" i="26" s="1"/>
  <c r="S120" i="26"/>
  <c r="T120" i="26" s="1"/>
  <c r="S112" i="26"/>
  <c r="T112" i="26" s="1"/>
  <c r="U112" i="26"/>
  <c r="V112" i="26" s="1"/>
  <c r="S104" i="26"/>
  <c r="T104" i="26" s="1"/>
  <c r="U104" i="26"/>
  <c r="V104" i="26" s="1"/>
  <c r="U96" i="26"/>
  <c r="V96" i="26" s="1"/>
  <c r="S96" i="26"/>
  <c r="T96" i="26" s="1"/>
  <c r="U88" i="26"/>
  <c r="V88" i="26" s="1"/>
  <c r="S88" i="26"/>
  <c r="T88" i="26" s="1"/>
  <c r="S80" i="26"/>
  <c r="T80" i="26" s="1"/>
  <c r="U80" i="26"/>
  <c r="V80" i="26" s="1"/>
  <c r="S68" i="26"/>
  <c r="T68" i="26" s="1"/>
  <c r="U68" i="26"/>
  <c r="V68" i="26" s="1"/>
  <c r="S60" i="26"/>
  <c r="T60" i="26" s="1"/>
  <c r="U60" i="26"/>
  <c r="V60" i="26" s="1"/>
  <c r="S52" i="26"/>
  <c r="T52" i="26" s="1"/>
  <c r="U52" i="26"/>
  <c r="V52" i="26" s="1"/>
  <c r="U44" i="26"/>
  <c r="V44" i="26" s="1"/>
  <c r="S44" i="26"/>
  <c r="T44" i="26" s="1"/>
  <c r="S36" i="26"/>
  <c r="T36" i="26" s="1"/>
  <c r="U36" i="26"/>
  <c r="V36" i="26" s="1"/>
  <c r="S28" i="26"/>
  <c r="T28" i="26" s="1"/>
  <c r="U28" i="26"/>
  <c r="V28" i="26" s="1"/>
  <c r="S20" i="26"/>
  <c r="T20" i="26" s="1"/>
  <c r="U20" i="26"/>
  <c r="V20" i="26" s="1"/>
  <c r="S12" i="26"/>
  <c r="T12" i="26" s="1"/>
  <c r="U12" i="26"/>
  <c r="V12" i="26" s="1"/>
  <c r="S8" i="26"/>
  <c r="T8" i="26" s="1"/>
  <c r="U8" i="26"/>
  <c r="V8" i="26" s="1"/>
  <c r="U4" i="26"/>
  <c r="V4" i="26" s="1"/>
  <c r="S4" i="26"/>
  <c r="T4" i="26" s="1"/>
  <c r="U1000" i="26"/>
  <c r="V1000" i="26" s="1"/>
  <c r="S868" i="26"/>
  <c r="T868" i="26" s="1"/>
  <c r="U564" i="26"/>
  <c r="V564" i="26" s="1"/>
  <c r="S408" i="26"/>
  <c r="T408" i="26" s="1"/>
  <c r="S1076" i="26"/>
  <c r="T1076" i="26" s="1"/>
  <c r="U1076" i="26"/>
  <c r="V1076" i="26" s="1"/>
  <c r="S1068" i="26"/>
  <c r="T1068" i="26" s="1"/>
  <c r="U1068" i="26"/>
  <c r="V1068" i="26" s="1"/>
  <c r="S1056" i="26"/>
  <c r="T1056" i="26" s="1"/>
  <c r="U1056" i="26"/>
  <c r="V1056" i="26" s="1"/>
  <c r="S1048" i="26"/>
  <c r="T1048" i="26" s="1"/>
  <c r="U1048" i="26"/>
  <c r="V1048" i="26" s="1"/>
  <c r="S1040" i="26"/>
  <c r="T1040" i="26" s="1"/>
  <c r="U1040" i="26"/>
  <c r="V1040" i="26" s="1"/>
  <c r="S1036" i="26"/>
  <c r="T1036" i="26" s="1"/>
  <c r="U1036" i="26"/>
  <c r="V1036" i="26" s="1"/>
  <c r="S1024" i="26"/>
  <c r="T1024" i="26" s="1"/>
  <c r="U1024" i="26"/>
  <c r="V1024" i="26" s="1"/>
  <c r="U992" i="26"/>
  <c r="V992" i="26" s="1"/>
  <c r="S992" i="26"/>
  <c r="T992" i="26" s="1"/>
  <c r="U988" i="26"/>
  <c r="V988" i="26" s="1"/>
  <c r="S988" i="26"/>
  <c r="T988" i="26" s="1"/>
  <c r="U984" i="26"/>
  <c r="V984" i="26" s="1"/>
  <c r="S984" i="26"/>
  <c r="T984" i="26" s="1"/>
  <c r="U976" i="26"/>
  <c r="V976" i="26" s="1"/>
  <c r="S976" i="26"/>
  <c r="T976" i="26" s="1"/>
  <c r="U972" i="26"/>
  <c r="V972" i="26" s="1"/>
  <c r="S972" i="26"/>
  <c r="T972" i="26" s="1"/>
  <c r="U968" i="26"/>
  <c r="V968" i="26" s="1"/>
  <c r="S968" i="26"/>
  <c r="T968" i="26" s="1"/>
  <c r="U964" i="26"/>
  <c r="V964" i="26" s="1"/>
  <c r="S964" i="26"/>
  <c r="T964" i="26" s="1"/>
  <c r="U960" i="26"/>
  <c r="V960" i="26" s="1"/>
  <c r="S960" i="26"/>
  <c r="T960" i="26" s="1"/>
  <c r="U956" i="26"/>
  <c r="V956" i="26" s="1"/>
  <c r="S956" i="26"/>
  <c r="T956" i="26" s="1"/>
  <c r="U952" i="26"/>
  <c r="V952" i="26" s="1"/>
  <c r="S952" i="26"/>
  <c r="T952" i="26" s="1"/>
  <c r="U944" i="26"/>
  <c r="V944" i="26" s="1"/>
  <c r="S944" i="26"/>
  <c r="T944" i="26" s="1"/>
  <c r="U936" i="26"/>
  <c r="V936" i="26" s="1"/>
  <c r="S936" i="26"/>
  <c r="T936" i="26" s="1"/>
  <c r="U928" i="26"/>
  <c r="V928" i="26" s="1"/>
  <c r="S928" i="26"/>
  <c r="T928" i="26" s="1"/>
  <c r="U920" i="26"/>
  <c r="V920" i="26" s="1"/>
  <c r="S920" i="26"/>
  <c r="T920" i="26" s="1"/>
  <c r="U912" i="26"/>
  <c r="V912" i="26" s="1"/>
  <c r="S912" i="26"/>
  <c r="T912" i="26" s="1"/>
  <c r="U904" i="26"/>
  <c r="V904" i="26" s="1"/>
  <c r="S904" i="26"/>
  <c r="T904" i="26" s="1"/>
  <c r="U896" i="26"/>
  <c r="V896" i="26" s="1"/>
  <c r="S896" i="26"/>
  <c r="T896" i="26" s="1"/>
  <c r="U892" i="26"/>
  <c r="V892" i="26" s="1"/>
  <c r="S892" i="26"/>
  <c r="T892" i="26" s="1"/>
  <c r="U884" i="26"/>
  <c r="V884" i="26" s="1"/>
  <c r="S884" i="26"/>
  <c r="T884" i="26" s="1"/>
  <c r="U864" i="26"/>
  <c r="V864" i="26" s="1"/>
  <c r="S864" i="26"/>
  <c r="T864" i="26" s="1"/>
  <c r="S860" i="26"/>
  <c r="T860" i="26" s="1"/>
  <c r="U860" i="26"/>
  <c r="V860" i="26" s="1"/>
  <c r="U856" i="26"/>
  <c r="V856" i="26" s="1"/>
  <c r="S856" i="26"/>
  <c r="T856" i="26" s="1"/>
  <c r="S852" i="26"/>
  <c r="T852" i="26" s="1"/>
  <c r="U852" i="26"/>
  <c r="V852" i="26" s="1"/>
  <c r="U848" i="26"/>
  <c r="V848" i="26" s="1"/>
  <c r="S848" i="26"/>
  <c r="T848" i="26" s="1"/>
  <c r="S844" i="26"/>
  <c r="T844" i="26" s="1"/>
  <c r="U844" i="26"/>
  <c r="V844" i="26" s="1"/>
  <c r="U840" i="26"/>
  <c r="V840" i="26" s="1"/>
  <c r="S840" i="26"/>
  <c r="T840" i="26" s="1"/>
  <c r="U836" i="26"/>
  <c r="V836" i="26" s="1"/>
  <c r="S836" i="26"/>
  <c r="T836" i="26" s="1"/>
  <c r="U832" i="26"/>
  <c r="V832" i="26" s="1"/>
  <c r="S832" i="26"/>
  <c r="T832" i="26" s="1"/>
  <c r="U824" i="26"/>
  <c r="V824" i="26" s="1"/>
  <c r="S824" i="26"/>
  <c r="T824" i="26" s="1"/>
  <c r="U780" i="26"/>
  <c r="V780" i="26" s="1"/>
  <c r="S780" i="26"/>
  <c r="T780" i="26" s="1"/>
  <c r="U772" i="26"/>
  <c r="V772" i="26" s="1"/>
  <c r="S772" i="26"/>
  <c r="T772" i="26" s="1"/>
  <c r="U768" i="26"/>
  <c r="V768" i="26" s="1"/>
  <c r="S768" i="26"/>
  <c r="T768" i="26" s="1"/>
  <c r="S764" i="26"/>
  <c r="T764" i="26" s="1"/>
  <c r="U764" i="26"/>
  <c r="V764" i="26" s="1"/>
  <c r="U744" i="26"/>
  <c r="V744" i="26" s="1"/>
  <c r="S744" i="26"/>
  <c r="T744" i="26" s="1"/>
  <c r="U740" i="26"/>
  <c r="V740" i="26" s="1"/>
  <c r="S740" i="26"/>
  <c r="T740" i="26" s="1"/>
  <c r="U736" i="26"/>
  <c r="V736" i="26" s="1"/>
  <c r="S736" i="26"/>
  <c r="T736" i="26" s="1"/>
  <c r="S732" i="26"/>
  <c r="T732" i="26" s="1"/>
  <c r="U732" i="26"/>
  <c r="V732" i="26" s="1"/>
  <c r="U728" i="26"/>
  <c r="V728" i="26" s="1"/>
  <c r="S728" i="26"/>
  <c r="T728" i="26" s="1"/>
  <c r="S724" i="26"/>
  <c r="T724" i="26" s="1"/>
  <c r="U724" i="26"/>
  <c r="V724" i="26" s="1"/>
  <c r="S716" i="26"/>
  <c r="T716" i="26" s="1"/>
  <c r="U716" i="26"/>
  <c r="V716" i="26" s="1"/>
  <c r="U712" i="26"/>
  <c r="V712" i="26" s="1"/>
  <c r="S712" i="26"/>
  <c r="T712" i="26" s="1"/>
  <c r="S700" i="26"/>
  <c r="T700" i="26" s="1"/>
  <c r="U700" i="26"/>
  <c r="V700" i="26" s="1"/>
  <c r="S692" i="26"/>
  <c r="T692" i="26" s="1"/>
  <c r="U692" i="26"/>
  <c r="V692" i="26" s="1"/>
  <c r="U684" i="26"/>
  <c r="V684" i="26" s="1"/>
  <c r="S684" i="26"/>
  <c r="T684" i="26" s="1"/>
  <c r="S680" i="26"/>
  <c r="T680" i="26" s="1"/>
  <c r="U680" i="26"/>
  <c r="V680" i="26" s="1"/>
  <c r="S672" i="26"/>
  <c r="T672" i="26" s="1"/>
  <c r="U672" i="26"/>
  <c r="V672" i="26" s="1"/>
  <c r="S664" i="26"/>
  <c r="T664" i="26" s="1"/>
  <c r="U664" i="26"/>
  <c r="V664" i="26" s="1"/>
  <c r="S656" i="26"/>
  <c r="T656" i="26" s="1"/>
  <c r="U656" i="26"/>
  <c r="V656" i="26" s="1"/>
  <c r="S648" i="26"/>
  <c r="T648" i="26" s="1"/>
  <c r="U648" i="26"/>
  <c r="V648" i="26" s="1"/>
  <c r="S640" i="26"/>
  <c r="T640" i="26" s="1"/>
  <c r="U640" i="26"/>
  <c r="V640" i="26" s="1"/>
  <c r="S632" i="26"/>
  <c r="T632" i="26" s="1"/>
  <c r="U632" i="26"/>
  <c r="V632" i="26" s="1"/>
  <c r="S560" i="26"/>
  <c r="T560" i="26" s="1"/>
  <c r="U560" i="26"/>
  <c r="V560" i="26" s="1"/>
  <c r="U556" i="26"/>
  <c r="V556" i="26" s="1"/>
  <c r="S556" i="26"/>
  <c r="T556" i="26" s="1"/>
  <c r="U548" i="26"/>
  <c r="V548" i="26" s="1"/>
  <c r="S548" i="26"/>
  <c r="T548" i="26" s="1"/>
  <c r="S544" i="26"/>
  <c r="T544" i="26" s="1"/>
  <c r="U544" i="26"/>
  <c r="V544" i="26" s="1"/>
  <c r="S540" i="26"/>
  <c r="T540" i="26" s="1"/>
  <c r="U540" i="26"/>
  <c r="V540" i="26" s="1"/>
  <c r="S536" i="26"/>
  <c r="T536" i="26" s="1"/>
  <c r="U536" i="26"/>
  <c r="V536" i="26" s="1"/>
  <c r="U532" i="26"/>
  <c r="V532" i="26" s="1"/>
  <c r="S532" i="26"/>
  <c r="T532" i="26" s="1"/>
  <c r="S524" i="26"/>
  <c r="T524" i="26" s="1"/>
  <c r="U524" i="26"/>
  <c r="V524" i="26" s="1"/>
  <c r="S520" i="26"/>
  <c r="T520" i="26" s="1"/>
  <c r="U520" i="26"/>
  <c r="V520" i="26" s="1"/>
  <c r="S516" i="26"/>
  <c r="T516" i="26" s="1"/>
  <c r="U516" i="26"/>
  <c r="V516" i="26" s="1"/>
  <c r="S512" i="26"/>
  <c r="T512" i="26" s="1"/>
  <c r="U512" i="26"/>
  <c r="V512" i="26" s="1"/>
  <c r="U508" i="26"/>
  <c r="V508" i="26" s="1"/>
  <c r="S508" i="26"/>
  <c r="T508" i="26" s="1"/>
  <c r="S504" i="26"/>
  <c r="T504" i="26" s="1"/>
  <c r="U504" i="26"/>
  <c r="V504" i="26" s="1"/>
  <c r="U500" i="26"/>
  <c r="V500" i="26" s="1"/>
  <c r="S500" i="26"/>
  <c r="T500" i="26" s="1"/>
  <c r="S496" i="26"/>
  <c r="T496" i="26" s="1"/>
  <c r="U496" i="26"/>
  <c r="V496" i="26" s="1"/>
  <c r="U492" i="26"/>
  <c r="V492" i="26" s="1"/>
  <c r="S492" i="26"/>
  <c r="T492" i="26" s="1"/>
  <c r="S488" i="26"/>
  <c r="T488" i="26" s="1"/>
  <c r="U488" i="26"/>
  <c r="V488" i="26" s="1"/>
  <c r="U484" i="26"/>
  <c r="V484" i="26" s="1"/>
  <c r="S484" i="26"/>
  <c r="T484" i="26" s="1"/>
  <c r="S480" i="26"/>
  <c r="T480" i="26" s="1"/>
  <c r="U480" i="26"/>
  <c r="V480" i="26" s="1"/>
  <c r="U476" i="26"/>
  <c r="V476" i="26" s="1"/>
  <c r="S476" i="26"/>
  <c r="T476" i="26" s="1"/>
  <c r="U472" i="26"/>
  <c r="V472" i="26" s="1"/>
  <c r="S472" i="26"/>
  <c r="T472" i="26" s="1"/>
  <c r="U468" i="26"/>
  <c r="V468" i="26" s="1"/>
  <c r="S468" i="26"/>
  <c r="T468" i="26" s="1"/>
  <c r="U464" i="26"/>
  <c r="V464" i="26" s="1"/>
  <c r="S464" i="26"/>
  <c r="T464" i="26" s="1"/>
  <c r="U460" i="26"/>
  <c r="V460" i="26" s="1"/>
  <c r="S460" i="26"/>
  <c r="T460" i="26" s="1"/>
  <c r="U456" i="26"/>
  <c r="V456" i="26" s="1"/>
  <c r="S456" i="26"/>
  <c r="T456" i="26" s="1"/>
  <c r="U448" i="26"/>
  <c r="V448" i="26" s="1"/>
  <c r="S448" i="26"/>
  <c r="T448" i="26" s="1"/>
  <c r="U444" i="26"/>
  <c r="V444" i="26" s="1"/>
  <c r="S444" i="26"/>
  <c r="T444" i="26" s="1"/>
  <c r="U440" i="26"/>
  <c r="V440" i="26" s="1"/>
  <c r="S440" i="26"/>
  <c r="T440" i="26" s="1"/>
  <c r="U404" i="26"/>
  <c r="V404" i="26" s="1"/>
  <c r="S404" i="26"/>
  <c r="T404" i="26" s="1"/>
  <c r="U396" i="26"/>
  <c r="V396" i="26" s="1"/>
  <c r="S396" i="26"/>
  <c r="T396" i="26" s="1"/>
  <c r="S388" i="26"/>
  <c r="T388" i="26" s="1"/>
  <c r="U388" i="26"/>
  <c r="V388" i="26" s="1"/>
  <c r="U380" i="26"/>
  <c r="V380" i="26" s="1"/>
  <c r="S380" i="26"/>
  <c r="T380" i="26" s="1"/>
  <c r="S372" i="26"/>
  <c r="T372" i="26" s="1"/>
  <c r="U372" i="26"/>
  <c r="V372" i="26" s="1"/>
  <c r="U364" i="26"/>
  <c r="V364" i="26" s="1"/>
  <c r="S364" i="26"/>
  <c r="T364" i="26" s="1"/>
  <c r="S308" i="26"/>
  <c r="T308" i="26" s="1"/>
  <c r="U308" i="26"/>
  <c r="V308" i="26" s="1"/>
  <c r="U300" i="26"/>
  <c r="V300" i="26" s="1"/>
  <c r="S300" i="26"/>
  <c r="T300" i="26" s="1"/>
  <c r="S292" i="26"/>
  <c r="T292" i="26" s="1"/>
  <c r="U292" i="26"/>
  <c r="V292" i="26" s="1"/>
  <c r="S284" i="26"/>
  <c r="T284" i="26" s="1"/>
  <c r="U284" i="26"/>
  <c r="V284" i="26" s="1"/>
  <c r="U272" i="26"/>
  <c r="V272" i="26" s="1"/>
  <c r="S272" i="26"/>
  <c r="T272" i="26" s="1"/>
  <c r="U220" i="26"/>
  <c r="V220" i="26" s="1"/>
  <c r="S220" i="26"/>
  <c r="T220" i="26" s="1"/>
  <c r="S212" i="26"/>
  <c r="T212" i="26" s="1"/>
  <c r="U212" i="26"/>
  <c r="V212" i="26" s="1"/>
  <c r="U204" i="26"/>
  <c r="V204" i="26" s="1"/>
  <c r="S204" i="26"/>
  <c r="T204" i="26" s="1"/>
  <c r="S196" i="26"/>
  <c r="T196" i="26" s="1"/>
  <c r="U196" i="26"/>
  <c r="V196" i="26" s="1"/>
  <c r="U188" i="26"/>
  <c r="V188" i="26" s="1"/>
  <c r="S188" i="26"/>
  <c r="T188" i="26" s="1"/>
  <c r="S184" i="26"/>
  <c r="T184" i="26" s="1"/>
  <c r="U184" i="26"/>
  <c r="V184" i="26" s="1"/>
  <c r="S176" i="26"/>
  <c r="T176" i="26" s="1"/>
  <c r="U176" i="26"/>
  <c r="V176" i="26" s="1"/>
  <c r="U172" i="26"/>
  <c r="V172" i="26" s="1"/>
  <c r="S172" i="26"/>
  <c r="T172" i="26" s="1"/>
  <c r="U164" i="26"/>
  <c r="V164" i="26" s="1"/>
  <c r="S164" i="26"/>
  <c r="T164" i="26" s="1"/>
  <c r="U156" i="26"/>
  <c r="V156" i="26" s="1"/>
  <c r="S156" i="26"/>
  <c r="T156" i="26" s="1"/>
  <c r="U148" i="26"/>
  <c r="V148" i="26" s="1"/>
  <c r="S148" i="26"/>
  <c r="T148" i="26" s="1"/>
  <c r="U140" i="26"/>
  <c r="V140" i="26" s="1"/>
  <c r="S140" i="26"/>
  <c r="T140" i="26" s="1"/>
  <c r="S132" i="26"/>
  <c r="T132" i="26" s="1"/>
  <c r="U132" i="26"/>
  <c r="V132" i="26" s="1"/>
  <c r="S124" i="26"/>
  <c r="T124" i="26" s="1"/>
  <c r="U124" i="26"/>
  <c r="V124" i="26" s="1"/>
  <c r="S116" i="26"/>
  <c r="T116" i="26" s="1"/>
  <c r="U116" i="26"/>
  <c r="V116" i="26" s="1"/>
  <c r="U108" i="26"/>
  <c r="V108" i="26" s="1"/>
  <c r="S108" i="26"/>
  <c r="T108" i="26" s="1"/>
  <c r="S100" i="26"/>
  <c r="T100" i="26" s="1"/>
  <c r="U100" i="26"/>
  <c r="V100" i="26" s="1"/>
  <c r="U92" i="26"/>
  <c r="V92" i="26" s="1"/>
  <c r="S92" i="26"/>
  <c r="T92" i="26" s="1"/>
  <c r="S84" i="26"/>
  <c r="T84" i="26" s="1"/>
  <c r="U84" i="26"/>
  <c r="V84" i="26" s="1"/>
  <c r="U76" i="26"/>
  <c r="V76" i="26" s="1"/>
  <c r="S76" i="26"/>
  <c r="T76" i="26" s="1"/>
  <c r="S72" i="26"/>
  <c r="T72" i="26" s="1"/>
  <c r="U72" i="26"/>
  <c r="V72" i="26" s="1"/>
  <c r="S64" i="26"/>
  <c r="T64" i="26" s="1"/>
  <c r="U64" i="26"/>
  <c r="V64" i="26" s="1"/>
  <c r="U56" i="26"/>
  <c r="V56" i="26" s="1"/>
  <c r="S56" i="26"/>
  <c r="T56" i="26" s="1"/>
  <c r="S48" i="26"/>
  <c r="T48" i="26" s="1"/>
  <c r="U48" i="26"/>
  <c r="V48" i="26" s="1"/>
  <c r="S40" i="26"/>
  <c r="T40" i="26" s="1"/>
  <c r="U40" i="26"/>
  <c r="V40" i="26" s="1"/>
  <c r="S32" i="26"/>
  <c r="T32" i="26" s="1"/>
  <c r="U32" i="26"/>
  <c r="V32" i="26" s="1"/>
  <c r="S24" i="26"/>
  <c r="T24" i="26" s="1"/>
  <c r="U24" i="26"/>
  <c r="V24" i="26" s="1"/>
  <c r="U16" i="26"/>
  <c r="V16" i="26" s="1"/>
  <c r="S16" i="26"/>
  <c r="T16" i="26" s="1"/>
  <c r="S1079" i="26"/>
  <c r="T1079" i="26" s="1"/>
  <c r="S1075" i="26"/>
  <c r="T1075" i="26" s="1"/>
  <c r="S1071" i="26"/>
  <c r="T1071" i="26" s="1"/>
  <c r="S1067" i="26"/>
  <c r="T1067" i="26" s="1"/>
  <c r="S1063" i="26"/>
  <c r="T1063" i="26" s="1"/>
  <c r="S1059" i="26"/>
  <c r="T1059" i="26" s="1"/>
  <c r="S1055" i="26"/>
  <c r="T1055" i="26" s="1"/>
  <c r="S1051" i="26"/>
  <c r="T1051" i="26" s="1"/>
  <c r="S1047" i="26"/>
  <c r="T1047" i="26" s="1"/>
  <c r="S1043" i="26"/>
  <c r="T1043" i="26" s="1"/>
  <c r="S1039" i="26"/>
  <c r="T1039" i="26" s="1"/>
  <c r="S1035" i="26"/>
  <c r="T1035" i="26" s="1"/>
  <c r="S1031" i="26"/>
  <c r="T1031" i="26" s="1"/>
  <c r="S1027" i="26"/>
  <c r="T1027" i="26" s="1"/>
  <c r="S1023" i="26"/>
  <c r="T1023" i="26" s="1"/>
  <c r="S1019" i="26"/>
  <c r="T1019" i="26" s="1"/>
  <c r="S1015" i="26"/>
  <c r="T1015" i="26" s="1"/>
  <c r="U1011" i="26"/>
  <c r="V1011" i="26" s="1"/>
  <c r="U1007" i="26"/>
  <c r="V1007" i="26" s="1"/>
  <c r="U1003" i="26"/>
  <c r="V1003" i="26" s="1"/>
  <c r="U999" i="26"/>
  <c r="V999" i="26" s="1"/>
  <c r="S999" i="26"/>
  <c r="T999" i="26" s="1"/>
  <c r="S995" i="26"/>
  <c r="T995" i="26" s="1"/>
  <c r="U995" i="26"/>
  <c r="V995" i="26" s="1"/>
  <c r="U991" i="26"/>
  <c r="V991" i="26" s="1"/>
  <c r="S987" i="26"/>
  <c r="T987" i="26" s="1"/>
  <c r="S983" i="26"/>
  <c r="T983" i="26" s="1"/>
  <c r="S979" i="26"/>
  <c r="T979" i="26" s="1"/>
  <c r="U979" i="26"/>
  <c r="V979" i="26" s="1"/>
  <c r="S975" i="26"/>
  <c r="T975" i="26" s="1"/>
  <c r="U975" i="26"/>
  <c r="V975" i="26" s="1"/>
  <c r="S971" i="26"/>
  <c r="T971" i="26" s="1"/>
  <c r="U971" i="26"/>
  <c r="V971" i="26" s="1"/>
  <c r="S967" i="26"/>
  <c r="T967" i="26" s="1"/>
  <c r="U967" i="26"/>
  <c r="V967" i="26" s="1"/>
  <c r="S963" i="26"/>
  <c r="T963" i="26" s="1"/>
  <c r="U963" i="26"/>
  <c r="V963" i="26" s="1"/>
  <c r="U959" i="26"/>
  <c r="V959" i="26" s="1"/>
  <c r="S959" i="26"/>
  <c r="T959" i="26" s="1"/>
  <c r="S955" i="26"/>
  <c r="T955" i="26" s="1"/>
  <c r="U955" i="26"/>
  <c r="V955" i="26" s="1"/>
  <c r="S951" i="26"/>
  <c r="T951" i="26" s="1"/>
  <c r="U951" i="26"/>
  <c r="V951" i="26" s="1"/>
  <c r="S947" i="26"/>
  <c r="T947" i="26" s="1"/>
  <c r="U947" i="26"/>
  <c r="V947" i="26" s="1"/>
  <c r="S943" i="26"/>
  <c r="T943" i="26" s="1"/>
  <c r="S939" i="26"/>
  <c r="T939" i="26" s="1"/>
  <c r="S935" i="26"/>
  <c r="T935" i="26" s="1"/>
  <c r="U935" i="26"/>
  <c r="V935" i="26" s="1"/>
  <c r="S931" i="26"/>
  <c r="T931" i="26" s="1"/>
  <c r="U931" i="26"/>
  <c r="V931" i="26" s="1"/>
  <c r="U927" i="26"/>
  <c r="V927" i="26" s="1"/>
  <c r="S927" i="26"/>
  <c r="T927" i="26" s="1"/>
  <c r="S923" i="26"/>
  <c r="T923" i="26" s="1"/>
  <c r="U923" i="26"/>
  <c r="V923" i="26" s="1"/>
  <c r="S919" i="26"/>
  <c r="T919" i="26" s="1"/>
  <c r="S915" i="26"/>
  <c r="T915" i="26" s="1"/>
  <c r="U911" i="26"/>
  <c r="V911" i="26" s="1"/>
  <c r="S907" i="26"/>
  <c r="T907" i="26" s="1"/>
  <c r="U907" i="26"/>
  <c r="V907" i="26" s="1"/>
  <c r="S903" i="26"/>
  <c r="T903" i="26" s="1"/>
  <c r="U903" i="26"/>
  <c r="V903" i="26" s="1"/>
  <c r="S899" i="26"/>
  <c r="T899" i="26" s="1"/>
  <c r="U899" i="26"/>
  <c r="V899" i="26" s="1"/>
  <c r="U895" i="26"/>
  <c r="V895" i="26" s="1"/>
  <c r="S895" i="26"/>
  <c r="T895" i="26" s="1"/>
  <c r="S891" i="26"/>
  <c r="T891" i="26" s="1"/>
  <c r="U887" i="26"/>
  <c r="V887" i="26" s="1"/>
  <c r="S883" i="26"/>
  <c r="T883" i="26" s="1"/>
  <c r="U883" i="26"/>
  <c r="V883" i="26" s="1"/>
  <c r="S879" i="26"/>
  <c r="T879" i="26" s="1"/>
  <c r="U879" i="26"/>
  <c r="V879" i="26" s="1"/>
  <c r="S875" i="26"/>
  <c r="T875" i="26" s="1"/>
  <c r="U875" i="26"/>
  <c r="V875" i="26" s="1"/>
  <c r="S871" i="26"/>
  <c r="T871" i="26" s="1"/>
  <c r="U871" i="26"/>
  <c r="V871" i="26" s="1"/>
  <c r="S867" i="26"/>
  <c r="T867" i="26" s="1"/>
  <c r="U867" i="26"/>
  <c r="V867" i="26" s="1"/>
  <c r="S863" i="26"/>
  <c r="T863" i="26" s="1"/>
  <c r="U863" i="26"/>
  <c r="V863" i="26" s="1"/>
  <c r="U859" i="26"/>
  <c r="V859" i="26" s="1"/>
  <c r="S859" i="26"/>
  <c r="T859" i="26" s="1"/>
  <c r="S855" i="26"/>
  <c r="T855" i="26" s="1"/>
  <c r="U855" i="26"/>
  <c r="V855" i="26" s="1"/>
  <c r="U851" i="26"/>
  <c r="V851" i="26" s="1"/>
  <c r="S847" i="26"/>
  <c r="T847" i="26" s="1"/>
  <c r="U847" i="26"/>
  <c r="V847" i="26" s="1"/>
  <c r="U843" i="26"/>
  <c r="V843" i="26" s="1"/>
  <c r="S843" i="26"/>
  <c r="T843" i="26" s="1"/>
  <c r="S839" i="26"/>
  <c r="T839" i="26" s="1"/>
  <c r="U835" i="26"/>
  <c r="V835" i="26" s="1"/>
  <c r="S835" i="26"/>
  <c r="T835" i="26" s="1"/>
  <c r="S831" i="26"/>
  <c r="T831" i="26" s="1"/>
  <c r="U831" i="26"/>
  <c r="V831" i="26" s="1"/>
  <c r="U827" i="26"/>
  <c r="V827" i="26" s="1"/>
  <c r="S827" i="26"/>
  <c r="T827" i="26" s="1"/>
  <c r="S823" i="26"/>
  <c r="T823" i="26" s="1"/>
  <c r="U823" i="26"/>
  <c r="V823" i="26" s="1"/>
  <c r="U819" i="26"/>
  <c r="V819" i="26" s="1"/>
  <c r="S819" i="26"/>
  <c r="T819" i="26" s="1"/>
  <c r="S815" i="26"/>
  <c r="T815" i="26" s="1"/>
  <c r="U815" i="26"/>
  <c r="V815" i="26" s="1"/>
  <c r="U811" i="26"/>
  <c r="V811" i="26" s="1"/>
  <c r="S811" i="26"/>
  <c r="T811" i="26" s="1"/>
  <c r="S807" i="26"/>
  <c r="T807" i="26" s="1"/>
  <c r="U807" i="26"/>
  <c r="V807" i="26" s="1"/>
  <c r="U803" i="26"/>
  <c r="V803" i="26" s="1"/>
  <c r="S803" i="26"/>
  <c r="T803" i="26" s="1"/>
  <c r="S799" i="26"/>
  <c r="T799" i="26" s="1"/>
  <c r="U795" i="26"/>
  <c r="V795" i="26" s="1"/>
  <c r="S795" i="26"/>
  <c r="T795" i="26" s="1"/>
  <c r="S791" i="26"/>
  <c r="T791" i="26" s="1"/>
  <c r="U791" i="26"/>
  <c r="V791" i="26" s="1"/>
  <c r="U787" i="26"/>
  <c r="V787" i="26" s="1"/>
  <c r="S787" i="26"/>
  <c r="T787" i="26" s="1"/>
  <c r="S783" i="26"/>
  <c r="T783" i="26" s="1"/>
  <c r="U783" i="26"/>
  <c r="V783" i="26" s="1"/>
  <c r="U779" i="26"/>
  <c r="V779" i="26" s="1"/>
  <c r="S779" i="26"/>
  <c r="T779" i="26" s="1"/>
  <c r="S775" i="26"/>
  <c r="T775" i="26" s="1"/>
  <c r="U775" i="26"/>
  <c r="V775" i="26" s="1"/>
  <c r="U771" i="26"/>
  <c r="V771" i="26" s="1"/>
  <c r="S771" i="26"/>
  <c r="T771" i="26" s="1"/>
  <c r="S767" i="26"/>
  <c r="T767" i="26" s="1"/>
  <c r="U767" i="26"/>
  <c r="V767" i="26" s="1"/>
  <c r="U763" i="26"/>
  <c r="V763" i="26" s="1"/>
  <c r="S763" i="26"/>
  <c r="T763" i="26" s="1"/>
  <c r="S759" i="26"/>
  <c r="T759" i="26" s="1"/>
  <c r="U759" i="26"/>
  <c r="V759" i="26" s="1"/>
  <c r="U755" i="26"/>
  <c r="V755" i="26" s="1"/>
  <c r="S755" i="26"/>
  <c r="T755" i="26" s="1"/>
  <c r="S751" i="26"/>
  <c r="T751" i="26" s="1"/>
  <c r="U751" i="26"/>
  <c r="V751" i="26" s="1"/>
  <c r="U747" i="26"/>
  <c r="V747" i="26" s="1"/>
  <c r="S747" i="26"/>
  <c r="T747" i="26" s="1"/>
  <c r="S743" i="26"/>
  <c r="T743" i="26" s="1"/>
  <c r="U743" i="26"/>
  <c r="V743" i="26" s="1"/>
  <c r="U739" i="26"/>
  <c r="V739" i="26" s="1"/>
  <c r="S739" i="26"/>
  <c r="T739" i="26" s="1"/>
  <c r="S735" i="26"/>
  <c r="T735" i="26" s="1"/>
  <c r="U735" i="26"/>
  <c r="V735" i="26" s="1"/>
  <c r="U731" i="26"/>
  <c r="V731" i="26" s="1"/>
  <c r="S731" i="26"/>
  <c r="T731" i="26" s="1"/>
  <c r="S727" i="26"/>
  <c r="T727" i="26" s="1"/>
  <c r="U727" i="26"/>
  <c r="V727" i="26" s="1"/>
  <c r="U723" i="26"/>
  <c r="V723" i="26" s="1"/>
  <c r="S723" i="26"/>
  <c r="T723" i="26" s="1"/>
  <c r="S719" i="26"/>
  <c r="T719" i="26" s="1"/>
  <c r="U719" i="26"/>
  <c r="V719" i="26" s="1"/>
  <c r="U715" i="26"/>
  <c r="V715" i="26" s="1"/>
  <c r="S715" i="26"/>
  <c r="T715" i="26" s="1"/>
  <c r="S711" i="26"/>
  <c r="T711" i="26" s="1"/>
  <c r="U711" i="26"/>
  <c r="V711" i="26" s="1"/>
  <c r="U707" i="26"/>
  <c r="V707" i="26" s="1"/>
  <c r="S707" i="26"/>
  <c r="T707" i="26" s="1"/>
  <c r="S703" i="26"/>
  <c r="T703" i="26" s="1"/>
  <c r="U703" i="26"/>
  <c r="V703" i="26" s="1"/>
  <c r="U699" i="26"/>
  <c r="V699" i="26" s="1"/>
  <c r="S699" i="26"/>
  <c r="T699" i="26" s="1"/>
  <c r="S695" i="26"/>
  <c r="T695" i="26" s="1"/>
  <c r="U695" i="26"/>
  <c r="V695" i="26" s="1"/>
  <c r="U691" i="26"/>
  <c r="V691" i="26" s="1"/>
  <c r="S691" i="26"/>
  <c r="T691" i="26" s="1"/>
  <c r="U687" i="26"/>
  <c r="V687" i="26" s="1"/>
  <c r="S687" i="26"/>
  <c r="T687" i="26" s="1"/>
  <c r="S683" i="26"/>
  <c r="T683" i="26" s="1"/>
  <c r="U683" i="26"/>
  <c r="V683" i="26" s="1"/>
  <c r="U679" i="26"/>
  <c r="V679" i="26" s="1"/>
  <c r="S679" i="26"/>
  <c r="T679" i="26" s="1"/>
  <c r="U675" i="26"/>
  <c r="V675" i="26" s="1"/>
  <c r="S675" i="26"/>
  <c r="T675" i="26" s="1"/>
  <c r="S671" i="26"/>
  <c r="T671" i="26" s="1"/>
  <c r="U671" i="26"/>
  <c r="V671" i="26" s="1"/>
  <c r="U667" i="26"/>
  <c r="V667" i="26" s="1"/>
  <c r="S667" i="26"/>
  <c r="T667" i="26" s="1"/>
  <c r="U663" i="26"/>
  <c r="V663" i="26" s="1"/>
  <c r="S663" i="26"/>
  <c r="T663" i="26" s="1"/>
  <c r="S659" i="26"/>
  <c r="T659" i="26" s="1"/>
  <c r="U659" i="26"/>
  <c r="V659" i="26" s="1"/>
  <c r="U655" i="26"/>
  <c r="V655" i="26" s="1"/>
  <c r="S655" i="26"/>
  <c r="T655" i="26" s="1"/>
  <c r="U651" i="26"/>
  <c r="V651" i="26" s="1"/>
  <c r="S651" i="26"/>
  <c r="T651" i="26" s="1"/>
  <c r="S647" i="26"/>
  <c r="T647" i="26" s="1"/>
  <c r="S643" i="26"/>
  <c r="T643" i="26" s="1"/>
  <c r="U643" i="26"/>
  <c r="V643" i="26" s="1"/>
  <c r="S639" i="26"/>
  <c r="T639" i="26" s="1"/>
  <c r="U639" i="26"/>
  <c r="V639" i="26" s="1"/>
  <c r="S635" i="26"/>
  <c r="T635" i="26" s="1"/>
  <c r="U635" i="26"/>
  <c r="V635" i="26" s="1"/>
  <c r="U631" i="26"/>
  <c r="V631" i="26" s="1"/>
  <c r="S631" i="26"/>
  <c r="T631" i="26" s="1"/>
  <c r="S627" i="26"/>
  <c r="T627" i="26" s="1"/>
  <c r="U627" i="26"/>
  <c r="V627" i="26" s="1"/>
  <c r="U567" i="26"/>
  <c r="V567" i="26" s="1"/>
  <c r="S567" i="26"/>
  <c r="T567" i="26" s="1"/>
  <c r="S563" i="26"/>
  <c r="T563" i="26" s="1"/>
  <c r="U563" i="26"/>
  <c r="V563" i="26" s="1"/>
  <c r="S559" i="26"/>
  <c r="T559" i="26" s="1"/>
  <c r="U559" i="26"/>
  <c r="V559" i="26" s="1"/>
  <c r="S555" i="26"/>
  <c r="T555" i="26" s="1"/>
  <c r="U555" i="26"/>
  <c r="V555" i="26" s="1"/>
  <c r="S551" i="26"/>
  <c r="T551" i="26" s="1"/>
  <c r="U551" i="26"/>
  <c r="V551" i="26" s="1"/>
  <c r="S547" i="26"/>
  <c r="T547" i="26" s="1"/>
  <c r="U547" i="26"/>
  <c r="V547" i="26" s="1"/>
  <c r="S543" i="26"/>
  <c r="T543" i="26" s="1"/>
  <c r="U543" i="26"/>
  <c r="V543" i="26" s="1"/>
  <c r="S539" i="26"/>
  <c r="T539" i="26" s="1"/>
  <c r="U539" i="26"/>
  <c r="V539" i="26" s="1"/>
  <c r="S535" i="26"/>
  <c r="T535" i="26" s="1"/>
  <c r="U535" i="26"/>
  <c r="V535" i="26" s="1"/>
  <c r="S531" i="26"/>
  <c r="T531" i="26" s="1"/>
  <c r="U531" i="26"/>
  <c r="V531" i="26" s="1"/>
  <c r="S527" i="26"/>
  <c r="T527" i="26" s="1"/>
  <c r="U527" i="26"/>
  <c r="V527" i="26" s="1"/>
  <c r="S523" i="26"/>
  <c r="T523" i="26" s="1"/>
  <c r="U523" i="26"/>
  <c r="V523" i="26" s="1"/>
  <c r="S519" i="26"/>
  <c r="T519" i="26" s="1"/>
  <c r="U519" i="26"/>
  <c r="V519" i="26" s="1"/>
  <c r="S515" i="26"/>
  <c r="T515" i="26" s="1"/>
  <c r="U515" i="26"/>
  <c r="V515" i="26" s="1"/>
  <c r="S511" i="26"/>
  <c r="T511" i="26" s="1"/>
  <c r="U511" i="26"/>
  <c r="V511" i="26" s="1"/>
  <c r="S507" i="26"/>
  <c r="T507" i="26" s="1"/>
  <c r="U507" i="26"/>
  <c r="V507" i="26" s="1"/>
  <c r="U503" i="26"/>
  <c r="V503" i="26" s="1"/>
  <c r="S503" i="26"/>
  <c r="T503" i="26" s="1"/>
  <c r="S499" i="26"/>
  <c r="T499" i="26" s="1"/>
  <c r="U499" i="26"/>
  <c r="V499" i="26" s="1"/>
  <c r="S495" i="26"/>
  <c r="T495" i="26" s="1"/>
  <c r="U495" i="26"/>
  <c r="V495" i="26" s="1"/>
  <c r="S491" i="26"/>
  <c r="T491" i="26" s="1"/>
  <c r="U491" i="26"/>
  <c r="V491" i="26" s="1"/>
  <c r="U487" i="26"/>
  <c r="V487" i="26" s="1"/>
  <c r="S487" i="26"/>
  <c r="T487" i="26" s="1"/>
  <c r="S483" i="26"/>
  <c r="T483" i="26" s="1"/>
  <c r="U483" i="26"/>
  <c r="V483" i="26" s="1"/>
  <c r="S479" i="26"/>
  <c r="T479" i="26" s="1"/>
  <c r="U479" i="26"/>
  <c r="V479" i="26" s="1"/>
  <c r="S475" i="26"/>
  <c r="T475" i="26" s="1"/>
  <c r="U471" i="26"/>
  <c r="V471" i="26" s="1"/>
  <c r="S471" i="26"/>
  <c r="T471" i="26" s="1"/>
  <c r="U467" i="26"/>
  <c r="V467" i="26" s="1"/>
  <c r="S467" i="26"/>
  <c r="T467" i="26" s="1"/>
  <c r="U463" i="26"/>
  <c r="V463" i="26" s="1"/>
  <c r="S463" i="26"/>
  <c r="T463" i="26" s="1"/>
  <c r="S459" i="26"/>
  <c r="T459" i="26" s="1"/>
  <c r="U459" i="26"/>
  <c r="V459" i="26" s="1"/>
  <c r="U455" i="26"/>
  <c r="V455" i="26" s="1"/>
  <c r="S455" i="26"/>
  <c r="T455" i="26" s="1"/>
  <c r="U451" i="26"/>
  <c r="V451" i="26" s="1"/>
  <c r="S451" i="26"/>
  <c r="T451" i="26" s="1"/>
  <c r="U447" i="26"/>
  <c r="V447" i="26" s="1"/>
  <c r="S447" i="26"/>
  <c r="T447" i="26" s="1"/>
  <c r="U443" i="26"/>
  <c r="V443" i="26" s="1"/>
  <c r="S443" i="26"/>
  <c r="T443" i="26" s="1"/>
  <c r="U439" i="26"/>
  <c r="V439" i="26" s="1"/>
  <c r="S439" i="26"/>
  <c r="T439" i="26" s="1"/>
  <c r="S435" i="26"/>
  <c r="T435" i="26" s="1"/>
  <c r="U435" i="26"/>
  <c r="V435" i="26" s="1"/>
  <c r="U431" i="26"/>
  <c r="V431" i="26" s="1"/>
  <c r="S427" i="26"/>
  <c r="T427" i="26" s="1"/>
  <c r="U427" i="26"/>
  <c r="V427" i="26" s="1"/>
  <c r="U423" i="26"/>
  <c r="V423" i="26" s="1"/>
  <c r="S423" i="26"/>
  <c r="T423" i="26" s="1"/>
  <c r="S419" i="26"/>
  <c r="T419" i="26" s="1"/>
  <c r="U419" i="26"/>
  <c r="V419" i="26" s="1"/>
  <c r="U415" i="26"/>
  <c r="V415" i="26" s="1"/>
  <c r="S415" i="26"/>
  <c r="T415" i="26" s="1"/>
  <c r="U411" i="26"/>
  <c r="V411" i="26" s="1"/>
  <c r="S411" i="26"/>
  <c r="T411" i="26" s="1"/>
  <c r="S407" i="26"/>
  <c r="T407" i="26" s="1"/>
  <c r="U407" i="26"/>
  <c r="V407" i="26" s="1"/>
  <c r="U403" i="26"/>
  <c r="V403" i="26" s="1"/>
  <c r="S403" i="26"/>
  <c r="T403" i="26" s="1"/>
  <c r="U399" i="26"/>
  <c r="V399" i="26" s="1"/>
  <c r="S399" i="26"/>
  <c r="T399" i="26" s="1"/>
  <c r="S395" i="26"/>
  <c r="T395" i="26" s="1"/>
  <c r="U395" i="26"/>
  <c r="V395" i="26" s="1"/>
  <c r="S391" i="26"/>
  <c r="T391" i="26" s="1"/>
  <c r="U391" i="26"/>
  <c r="V391" i="26" s="1"/>
  <c r="U387" i="26"/>
  <c r="V387" i="26" s="1"/>
  <c r="S387" i="26"/>
  <c r="T387" i="26" s="1"/>
  <c r="S383" i="26"/>
  <c r="T383" i="26" s="1"/>
  <c r="U383" i="26"/>
  <c r="V383" i="26" s="1"/>
  <c r="S379" i="26"/>
  <c r="T379" i="26" s="1"/>
  <c r="U379" i="26"/>
  <c r="V379" i="26" s="1"/>
  <c r="S375" i="26"/>
  <c r="T375" i="26" s="1"/>
  <c r="U375" i="26"/>
  <c r="V375" i="26" s="1"/>
  <c r="U371" i="26"/>
  <c r="V371" i="26" s="1"/>
  <c r="S371" i="26"/>
  <c r="T371" i="26" s="1"/>
  <c r="U367" i="26"/>
  <c r="V367" i="26" s="1"/>
  <c r="S367" i="26"/>
  <c r="T367" i="26" s="1"/>
  <c r="U363" i="26"/>
  <c r="V363" i="26" s="1"/>
  <c r="S363" i="26"/>
  <c r="T363" i="26" s="1"/>
  <c r="S355" i="26"/>
  <c r="T355" i="26" s="1"/>
  <c r="U347" i="26"/>
  <c r="V347" i="26" s="1"/>
  <c r="S347" i="26"/>
  <c r="T347" i="26" s="1"/>
  <c r="S343" i="26"/>
  <c r="T343" i="26" s="1"/>
  <c r="U343" i="26"/>
  <c r="V343" i="26" s="1"/>
  <c r="S339" i="26"/>
  <c r="T339" i="26" s="1"/>
  <c r="U339" i="26"/>
  <c r="V339" i="26" s="1"/>
  <c r="S335" i="26"/>
  <c r="T335" i="26" s="1"/>
  <c r="U335" i="26"/>
  <c r="V335" i="26" s="1"/>
  <c r="U331" i="26"/>
  <c r="V331" i="26" s="1"/>
  <c r="S331" i="26"/>
  <c r="T331" i="26" s="1"/>
  <c r="S327" i="26"/>
  <c r="T327" i="26" s="1"/>
  <c r="U327" i="26"/>
  <c r="V327" i="26" s="1"/>
  <c r="S323" i="26"/>
  <c r="T323" i="26" s="1"/>
  <c r="U323" i="26"/>
  <c r="V323" i="26" s="1"/>
  <c r="U291" i="26"/>
  <c r="V291" i="26" s="1"/>
  <c r="S1078" i="26"/>
  <c r="T1078" i="26" s="1"/>
  <c r="S1074" i="26"/>
  <c r="T1074" i="26" s="1"/>
  <c r="S1070" i="26"/>
  <c r="T1070" i="26" s="1"/>
  <c r="S1066" i="26"/>
  <c r="T1066" i="26" s="1"/>
  <c r="S1062" i="26"/>
  <c r="T1062" i="26" s="1"/>
  <c r="S146" i="26"/>
  <c r="T146" i="26" s="1"/>
  <c r="U1067" i="26"/>
  <c r="V1067" i="26" s="1"/>
  <c r="U1051" i="26"/>
  <c r="V1051" i="26" s="1"/>
  <c r="U1035" i="26"/>
  <c r="V1035" i="26" s="1"/>
  <c r="U1019" i="26"/>
  <c r="V1019" i="26" s="1"/>
  <c r="S1007" i="26"/>
  <c r="T1007" i="26" s="1"/>
  <c r="U987" i="26"/>
  <c r="V987" i="26" s="1"/>
  <c r="U939" i="26"/>
  <c r="V939" i="26" s="1"/>
  <c r="U919" i="26"/>
  <c r="V919" i="26" s="1"/>
  <c r="U839" i="26"/>
  <c r="V839" i="26" s="1"/>
  <c r="U748" i="26"/>
  <c r="V748" i="26" s="1"/>
  <c r="U647" i="26"/>
  <c r="V647" i="26" s="1"/>
  <c r="U528" i="26"/>
  <c r="V528" i="26" s="1"/>
  <c r="U475" i="26"/>
  <c r="V475" i="26" s="1"/>
  <c r="S228" i="26"/>
  <c r="T228" i="26" s="1"/>
  <c r="S311" i="26"/>
  <c r="T311" i="26" s="1"/>
  <c r="U311" i="26"/>
  <c r="V311" i="26" s="1"/>
  <c r="S299" i="26"/>
  <c r="T299" i="26" s="1"/>
  <c r="U299" i="26"/>
  <c r="V299" i="26" s="1"/>
  <c r="S295" i="26"/>
  <c r="T295" i="26" s="1"/>
  <c r="U295" i="26"/>
  <c r="V295" i="26" s="1"/>
  <c r="U283" i="26"/>
  <c r="V283" i="26" s="1"/>
  <c r="S283" i="26"/>
  <c r="T283" i="26" s="1"/>
  <c r="S275" i="26"/>
  <c r="T275" i="26" s="1"/>
  <c r="U275" i="26"/>
  <c r="V275" i="26" s="1"/>
  <c r="U259" i="26"/>
  <c r="V259" i="26" s="1"/>
  <c r="S259" i="26"/>
  <c r="T259" i="26" s="1"/>
  <c r="U243" i="26"/>
  <c r="V243" i="26" s="1"/>
  <c r="S231" i="26"/>
  <c r="T231" i="26" s="1"/>
  <c r="U231" i="26"/>
  <c r="V231" i="26" s="1"/>
  <c r="S219" i="26"/>
  <c r="T219" i="26" s="1"/>
  <c r="U219" i="26"/>
  <c r="V219" i="26" s="1"/>
  <c r="S207" i="26"/>
  <c r="T207" i="26" s="1"/>
  <c r="S199" i="26"/>
  <c r="T199" i="26" s="1"/>
  <c r="U199" i="26"/>
  <c r="V199" i="26" s="1"/>
  <c r="S191" i="26"/>
  <c r="T191" i="26" s="1"/>
  <c r="U191" i="26"/>
  <c r="V191" i="26" s="1"/>
  <c r="U179" i="26"/>
  <c r="V179" i="26" s="1"/>
  <c r="S179" i="26"/>
  <c r="T179" i="26" s="1"/>
  <c r="S167" i="26"/>
  <c r="T167" i="26" s="1"/>
  <c r="U167" i="26"/>
  <c r="V167" i="26" s="1"/>
  <c r="S159" i="26"/>
  <c r="T159" i="26" s="1"/>
  <c r="U159" i="26"/>
  <c r="V159" i="26" s="1"/>
  <c r="U151" i="26"/>
  <c r="V151" i="26" s="1"/>
  <c r="S151" i="26"/>
  <c r="T151" i="26" s="1"/>
  <c r="S139" i="26"/>
  <c r="T139" i="26" s="1"/>
  <c r="U139" i="26"/>
  <c r="V139" i="26" s="1"/>
  <c r="S127" i="26"/>
  <c r="T127" i="26" s="1"/>
  <c r="U127" i="26"/>
  <c r="V127" i="26" s="1"/>
  <c r="S115" i="26"/>
  <c r="T115" i="26" s="1"/>
  <c r="U115" i="26"/>
  <c r="V115" i="26" s="1"/>
  <c r="S103" i="26"/>
  <c r="T103" i="26" s="1"/>
  <c r="U103" i="26"/>
  <c r="V103" i="26" s="1"/>
  <c r="S91" i="26"/>
  <c r="T91" i="26" s="1"/>
  <c r="U91" i="26"/>
  <c r="V91" i="26" s="1"/>
  <c r="S71" i="26"/>
  <c r="T71" i="26" s="1"/>
  <c r="U63" i="26"/>
  <c r="V63" i="26" s="1"/>
  <c r="S63" i="26"/>
  <c r="T63" i="26" s="1"/>
  <c r="U51" i="26"/>
  <c r="V51" i="26" s="1"/>
  <c r="S51" i="26"/>
  <c r="T51" i="26" s="1"/>
  <c r="S35" i="26"/>
  <c r="T35" i="26" s="1"/>
  <c r="U35" i="26"/>
  <c r="V35" i="26" s="1"/>
  <c r="S23" i="26"/>
  <c r="T23" i="26" s="1"/>
  <c r="U23" i="26"/>
  <c r="V23" i="26" s="1"/>
  <c r="S3" i="26"/>
  <c r="T3" i="26" s="1"/>
  <c r="U3" i="26"/>
  <c r="V3" i="26" s="1"/>
  <c r="S1058" i="26"/>
  <c r="T1058" i="26" s="1"/>
  <c r="S1054" i="26"/>
  <c r="T1054" i="26" s="1"/>
  <c r="S1050" i="26"/>
  <c r="T1050" i="26" s="1"/>
  <c r="S1046" i="26"/>
  <c r="T1046" i="26" s="1"/>
  <c r="S1042" i="26"/>
  <c r="T1042" i="26" s="1"/>
  <c r="S1038" i="26"/>
  <c r="T1038" i="26" s="1"/>
  <c r="S1034" i="26"/>
  <c r="T1034" i="26" s="1"/>
  <c r="S1030" i="26"/>
  <c r="T1030" i="26" s="1"/>
  <c r="S1026" i="26"/>
  <c r="T1026" i="26" s="1"/>
  <c r="S1022" i="26"/>
  <c r="T1022" i="26" s="1"/>
  <c r="S1018" i="26"/>
  <c r="T1018" i="26" s="1"/>
  <c r="S1014" i="26"/>
  <c r="T1014" i="26" s="1"/>
  <c r="U1010" i="26"/>
  <c r="V1010" i="26" s="1"/>
  <c r="U1006" i="26"/>
  <c r="V1006" i="26" s="1"/>
  <c r="U961" i="26"/>
  <c r="V961" i="26" s="1"/>
  <c r="U937" i="26"/>
  <c r="V937" i="26" s="1"/>
  <c r="U315" i="26"/>
  <c r="V315" i="26" s="1"/>
  <c r="S315" i="26"/>
  <c r="T315" i="26" s="1"/>
  <c r="U303" i="26"/>
  <c r="V303" i="26" s="1"/>
  <c r="S303" i="26"/>
  <c r="T303" i="26" s="1"/>
  <c r="S287" i="26"/>
  <c r="T287" i="26" s="1"/>
  <c r="U287" i="26"/>
  <c r="V287" i="26" s="1"/>
  <c r="S267" i="26"/>
  <c r="T267" i="26" s="1"/>
  <c r="U267" i="26"/>
  <c r="V267" i="26" s="1"/>
  <c r="U251" i="26"/>
  <c r="V251" i="26" s="1"/>
  <c r="S251" i="26"/>
  <c r="T251" i="26" s="1"/>
  <c r="S235" i="26"/>
  <c r="T235" i="26" s="1"/>
  <c r="U235" i="26"/>
  <c r="V235" i="26" s="1"/>
  <c r="S223" i="26"/>
  <c r="T223" i="26" s="1"/>
  <c r="U223" i="26"/>
  <c r="V223" i="26" s="1"/>
  <c r="S203" i="26"/>
  <c r="T203" i="26" s="1"/>
  <c r="U203" i="26"/>
  <c r="V203" i="26" s="1"/>
  <c r="U187" i="26"/>
  <c r="V187" i="26" s="1"/>
  <c r="S187" i="26"/>
  <c r="T187" i="26" s="1"/>
  <c r="S175" i="26"/>
  <c r="T175" i="26" s="1"/>
  <c r="U175" i="26"/>
  <c r="V175" i="26" s="1"/>
  <c r="U163" i="26"/>
  <c r="V163" i="26" s="1"/>
  <c r="S163" i="26"/>
  <c r="T163" i="26" s="1"/>
  <c r="U143" i="26"/>
  <c r="V143" i="26" s="1"/>
  <c r="S143" i="26"/>
  <c r="T143" i="26" s="1"/>
  <c r="S131" i="26"/>
  <c r="T131" i="26" s="1"/>
  <c r="U131" i="26"/>
  <c r="V131" i="26" s="1"/>
  <c r="S119" i="26"/>
  <c r="T119" i="26" s="1"/>
  <c r="U119" i="26"/>
  <c r="V119" i="26" s="1"/>
  <c r="U111" i="26"/>
  <c r="V111" i="26" s="1"/>
  <c r="S111" i="26"/>
  <c r="T111" i="26" s="1"/>
  <c r="U99" i="26"/>
  <c r="V99" i="26" s="1"/>
  <c r="S99" i="26"/>
  <c r="T99" i="26" s="1"/>
  <c r="U83" i="26"/>
  <c r="V83" i="26" s="1"/>
  <c r="S83" i="26"/>
  <c r="T83" i="26" s="1"/>
  <c r="S75" i="26"/>
  <c r="T75" i="26" s="1"/>
  <c r="U75" i="26"/>
  <c r="V75" i="26" s="1"/>
  <c r="S59" i="26"/>
  <c r="T59" i="26" s="1"/>
  <c r="U59" i="26"/>
  <c r="V59" i="26" s="1"/>
  <c r="S43" i="26"/>
  <c r="T43" i="26" s="1"/>
  <c r="U43" i="26"/>
  <c r="V43" i="26" s="1"/>
  <c r="U31" i="26"/>
  <c r="V31" i="26" s="1"/>
  <c r="S31" i="26"/>
  <c r="T31" i="26" s="1"/>
  <c r="U19" i="26"/>
  <c r="V19" i="26" s="1"/>
  <c r="S19" i="26"/>
  <c r="T19" i="26" s="1"/>
  <c r="S11" i="26"/>
  <c r="T11" i="26" s="1"/>
  <c r="U11" i="26"/>
  <c r="V11" i="26" s="1"/>
  <c r="U1002" i="26"/>
  <c r="V1002" i="26" s="1"/>
  <c r="S994" i="26"/>
  <c r="T994" i="26" s="1"/>
  <c r="U994" i="26"/>
  <c r="V994" i="26" s="1"/>
  <c r="U990" i="26"/>
  <c r="V990" i="26" s="1"/>
  <c r="U986" i="26"/>
  <c r="V986" i="26" s="1"/>
  <c r="U982" i="26"/>
  <c r="V982" i="26" s="1"/>
  <c r="U978" i="26"/>
  <c r="V978" i="26" s="1"/>
  <c r="U974" i="26"/>
  <c r="V974" i="26" s="1"/>
  <c r="U970" i="26"/>
  <c r="V970" i="26" s="1"/>
  <c r="U966" i="26"/>
  <c r="V966" i="26" s="1"/>
  <c r="U962" i="26"/>
  <c r="V962" i="26" s="1"/>
  <c r="U958" i="26"/>
  <c r="V958" i="26" s="1"/>
  <c r="U954" i="26"/>
  <c r="V954" i="26" s="1"/>
  <c r="U950" i="26"/>
  <c r="V950" i="26" s="1"/>
  <c r="U946" i="26"/>
  <c r="V946" i="26" s="1"/>
  <c r="U942" i="26"/>
  <c r="V942" i="26" s="1"/>
  <c r="S942" i="26"/>
  <c r="T942" i="26" s="1"/>
  <c r="U938" i="26"/>
  <c r="V938" i="26" s="1"/>
  <c r="S938" i="26"/>
  <c r="T938" i="26" s="1"/>
  <c r="U934" i="26"/>
  <c r="V934" i="26" s="1"/>
  <c r="U930" i="26"/>
  <c r="V930" i="26" s="1"/>
  <c r="U926" i="26"/>
  <c r="V926" i="26" s="1"/>
  <c r="U922" i="26"/>
  <c r="V922" i="26" s="1"/>
  <c r="U918" i="26"/>
  <c r="V918" i="26" s="1"/>
  <c r="U914" i="26"/>
  <c r="V914" i="26" s="1"/>
  <c r="U910" i="26"/>
  <c r="V910" i="26" s="1"/>
  <c r="S910" i="26"/>
  <c r="T910" i="26" s="1"/>
  <c r="U906" i="26"/>
  <c r="V906" i="26" s="1"/>
  <c r="S906" i="26"/>
  <c r="T906" i="26" s="1"/>
  <c r="U902" i="26"/>
  <c r="V902" i="26" s="1"/>
  <c r="U898" i="26"/>
  <c r="V898" i="26" s="1"/>
  <c r="U894" i="26"/>
  <c r="V894" i="26" s="1"/>
  <c r="U890" i="26"/>
  <c r="V890" i="26" s="1"/>
  <c r="U886" i="26"/>
  <c r="V886" i="26" s="1"/>
  <c r="U882" i="26"/>
  <c r="V882" i="26" s="1"/>
  <c r="U878" i="26"/>
  <c r="V878" i="26" s="1"/>
  <c r="S878" i="26"/>
  <c r="T878" i="26" s="1"/>
  <c r="U874" i="26"/>
  <c r="V874" i="26" s="1"/>
  <c r="S874" i="26"/>
  <c r="T874" i="26" s="1"/>
  <c r="U870" i="26"/>
  <c r="V870" i="26" s="1"/>
  <c r="U866" i="26"/>
  <c r="V866" i="26" s="1"/>
  <c r="S862" i="26"/>
  <c r="T862" i="26" s="1"/>
  <c r="S858" i="26"/>
  <c r="T858" i="26" s="1"/>
  <c r="U858" i="26"/>
  <c r="V858" i="26" s="1"/>
  <c r="U854" i="26"/>
  <c r="V854" i="26" s="1"/>
  <c r="S850" i="26"/>
  <c r="T850" i="26" s="1"/>
  <c r="S846" i="26"/>
  <c r="T846" i="26" s="1"/>
  <c r="U846" i="26"/>
  <c r="V846" i="26" s="1"/>
  <c r="S842" i="26"/>
  <c r="T842" i="26" s="1"/>
  <c r="U838" i="26"/>
  <c r="V838" i="26" s="1"/>
  <c r="S838" i="26"/>
  <c r="T838" i="26" s="1"/>
  <c r="S834" i="26"/>
  <c r="T834" i="26" s="1"/>
  <c r="U834" i="26"/>
  <c r="V834" i="26" s="1"/>
  <c r="S830" i="26"/>
  <c r="T830" i="26" s="1"/>
  <c r="S826" i="26"/>
  <c r="T826" i="26" s="1"/>
  <c r="U826" i="26"/>
  <c r="V826" i="26" s="1"/>
  <c r="S818" i="26"/>
  <c r="T818" i="26" s="1"/>
  <c r="U818" i="26"/>
  <c r="V818" i="26" s="1"/>
  <c r="U814" i="26"/>
  <c r="V814" i="26" s="1"/>
  <c r="S810" i="26"/>
  <c r="T810" i="26" s="1"/>
  <c r="U806" i="26"/>
  <c r="V806" i="26" s="1"/>
  <c r="S806" i="26"/>
  <c r="T806" i="26" s="1"/>
  <c r="S802" i="26"/>
  <c r="T802" i="26" s="1"/>
  <c r="U802" i="26"/>
  <c r="V802" i="26" s="1"/>
  <c r="S798" i="26"/>
  <c r="T798" i="26" s="1"/>
  <c r="U798" i="26"/>
  <c r="V798" i="26" s="1"/>
  <c r="S794" i="26"/>
  <c r="T794" i="26" s="1"/>
  <c r="S790" i="26"/>
  <c r="T790" i="26" s="1"/>
  <c r="S786" i="26"/>
  <c r="T786" i="26" s="1"/>
  <c r="U786" i="26"/>
  <c r="V786" i="26" s="1"/>
  <c r="S778" i="26"/>
  <c r="T778" i="26" s="1"/>
  <c r="U778" i="26"/>
  <c r="V778" i="26" s="1"/>
  <c r="U774" i="26"/>
  <c r="V774" i="26" s="1"/>
  <c r="S770" i="26"/>
  <c r="T770" i="26" s="1"/>
  <c r="U770" i="26"/>
  <c r="V770" i="26" s="1"/>
  <c r="S766" i="26"/>
  <c r="T766" i="26" s="1"/>
  <c r="U766" i="26"/>
  <c r="V766" i="26" s="1"/>
  <c r="S762" i="26"/>
  <c r="T762" i="26" s="1"/>
  <c r="S758" i="26"/>
  <c r="T758" i="26" s="1"/>
  <c r="U758" i="26"/>
  <c r="V758" i="26" s="1"/>
  <c r="S754" i="26"/>
  <c r="T754" i="26" s="1"/>
  <c r="S750" i="26"/>
  <c r="T750" i="26" s="1"/>
  <c r="S746" i="26"/>
  <c r="T746" i="26" s="1"/>
  <c r="U746" i="26"/>
  <c r="V746" i="26" s="1"/>
  <c r="U742" i="26"/>
  <c r="V742" i="26" s="1"/>
  <c r="S738" i="26"/>
  <c r="T738" i="26" s="1"/>
  <c r="U738" i="26"/>
  <c r="V738" i="26" s="1"/>
  <c r="S734" i="26"/>
  <c r="T734" i="26" s="1"/>
  <c r="S730" i="26"/>
  <c r="T730" i="26" s="1"/>
  <c r="U730" i="26"/>
  <c r="V730" i="26" s="1"/>
  <c r="U726" i="26"/>
  <c r="V726" i="26" s="1"/>
  <c r="S722" i="26"/>
  <c r="T722" i="26" s="1"/>
  <c r="S718" i="26"/>
  <c r="T718" i="26" s="1"/>
  <c r="U718" i="26"/>
  <c r="V718" i="26" s="1"/>
  <c r="S714" i="26"/>
  <c r="T714" i="26" s="1"/>
  <c r="U710" i="26"/>
  <c r="V710" i="26" s="1"/>
  <c r="S710" i="26"/>
  <c r="T710" i="26" s="1"/>
  <c r="S706" i="26"/>
  <c r="T706" i="26" s="1"/>
  <c r="U706" i="26"/>
  <c r="V706" i="26" s="1"/>
  <c r="S702" i="26"/>
  <c r="T702" i="26" s="1"/>
  <c r="S698" i="26"/>
  <c r="T698" i="26" s="1"/>
  <c r="U698" i="26"/>
  <c r="V698" i="26" s="1"/>
  <c r="U694" i="26"/>
  <c r="V694" i="26" s="1"/>
  <c r="S694" i="26"/>
  <c r="T694" i="26" s="1"/>
  <c r="U690" i="26"/>
  <c r="V690" i="26" s="1"/>
  <c r="S686" i="26"/>
  <c r="T686" i="26" s="1"/>
  <c r="U686" i="26"/>
  <c r="V686" i="26" s="1"/>
  <c r="S682" i="26"/>
  <c r="T682" i="26" s="1"/>
  <c r="U678" i="26"/>
  <c r="V678" i="26" s="1"/>
  <c r="S678" i="26"/>
  <c r="T678" i="26" s="1"/>
  <c r="S674" i="26"/>
  <c r="T674" i="26" s="1"/>
  <c r="U674" i="26"/>
  <c r="V674" i="26" s="1"/>
  <c r="S670" i="26"/>
  <c r="T670" i="26" s="1"/>
  <c r="U670" i="26"/>
  <c r="V670" i="26" s="1"/>
  <c r="S666" i="26"/>
  <c r="T666" i="26" s="1"/>
  <c r="U666" i="26"/>
  <c r="V666" i="26" s="1"/>
  <c r="S662" i="26"/>
  <c r="T662" i="26" s="1"/>
  <c r="U662" i="26"/>
  <c r="V662" i="26" s="1"/>
  <c r="S658" i="26"/>
  <c r="T658" i="26" s="1"/>
  <c r="U658" i="26"/>
  <c r="V658" i="26" s="1"/>
  <c r="U654" i="26"/>
  <c r="V654" i="26" s="1"/>
  <c r="S654" i="26"/>
  <c r="T654" i="26" s="1"/>
  <c r="S650" i="26"/>
  <c r="T650" i="26" s="1"/>
  <c r="S646" i="26"/>
  <c r="T646" i="26" s="1"/>
  <c r="S642" i="26"/>
  <c r="T642" i="26" s="1"/>
  <c r="U642" i="26"/>
  <c r="V642" i="26" s="1"/>
  <c r="S638" i="26"/>
  <c r="T638" i="26" s="1"/>
  <c r="U638" i="26"/>
  <c r="V638" i="26" s="1"/>
  <c r="S634" i="26"/>
  <c r="T634" i="26" s="1"/>
  <c r="U634" i="26"/>
  <c r="V634" i="26" s="1"/>
  <c r="U630" i="26"/>
  <c r="V630" i="26" s="1"/>
  <c r="S630" i="26"/>
  <c r="T630" i="26" s="1"/>
  <c r="U626" i="26"/>
  <c r="V626" i="26" s="1"/>
  <c r="S566" i="26"/>
  <c r="T566" i="26" s="1"/>
  <c r="U566" i="26"/>
  <c r="V566" i="26" s="1"/>
  <c r="S562" i="26"/>
  <c r="T562" i="26" s="1"/>
  <c r="U562" i="26"/>
  <c r="V562" i="26" s="1"/>
  <c r="S558" i="26"/>
  <c r="T558" i="26" s="1"/>
  <c r="U558" i="26"/>
  <c r="V558" i="26" s="1"/>
  <c r="U554" i="26"/>
  <c r="V554" i="26" s="1"/>
  <c r="S554" i="26"/>
  <c r="T554" i="26" s="1"/>
  <c r="U550" i="26"/>
  <c r="V550" i="26" s="1"/>
  <c r="S550" i="26"/>
  <c r="T550" i="26" s="1"/>
  <c r="U546" i="26"/>
  <c r="V546" i="26" s="1"/>
  <c r="S542" i="26"/>
  <c r="T542" i="26" s="1"/>
  <c r="U542" i="26"/>
  <c r="V542" i="26" s="1"/>
  <c r="S538" i="26"/>
  <c r="T538" i="26" s="1"/>
  <c r="U538" i="26"/>
  <c r="V538" i="26" s="1"/>
  <c r="U534" i="26"/>
  <c r="V534" i="26" s="1"/>
  <c r="U530" i="26"/>
  <c r="V530" i="26" s="1"/>
  <c r="S530" i="26"/>
  <c r="T530" i="26" s="1"/>
  <c r="U526" i="26"/>
  <c r="V526" i="26" s="1"/>
  <c r="S522" i="26"/>
  <c r="T522" i="26" s="1"/>
  <c r="S518" i="26"/>
  <c r="T518" i="26" s="1"/>
  <c r="U518" i="26"/>
  <c r="V518" i="26" s="1"/>
  <c r="S514" i="26"/>
  <c r="T514" i="26" s="1"/>
  <c r="U514" i="26"/>
  <c r="V514" i="26" s="1"/>
  <c r="U510" i="26"/>
  <c r="V510" i="26" s="1"/>
  <c r="U506" i="26"/>
  <c r="V506" i="26" s="1"/>
  <c r="U502" i="26"/>
  <c r="V502" i="26" s="1"/>
  <c r="S498" i="26"/>
  <c r="T498" i="26" s="1"/>
  <c r="S494" i="26"/>
  <c r="T494" i="26" s="1"/>
  <c r="S490" i="26"/>
  <c r="T490" i="26" s="1"/>
  <c r="U486" i="26"/>
  <c r="V486" i="26" s="1"/>
  <c r="S482" i="26"/>
  <c r="T482" i="26" s="1"/>
  <c r="S478" i="26"/>
  <c r="T478" i="26" s="1"/>
  <c r="U474" i="26"/>
  <c r="V474" i="26" s="1"/>
  <c r="S474" i="26"/>
  <c r="T474" i="26" s="1"/>
  <c r="U470" i="26"/>
  <c r="V470" i="26" s="1"/>
  <c r="S470" i="26"/>
  <c r="T470" i="26" s="1"/>
  <c r="U466" i="26"/>
  <c r="V466" i="26" s="1"/>
  <c r="S466" i="26"/>
  <c r="T466" i="26" s="1"/>
  <c r="U462" i="26"/>
  <c r="V462" i="26" s="1"/>
  <c r="S462" i="26"/>
  <c r="T462" i="26" s="1"/>
  <c r="U458" i="26"/>
  <c r="V458" i="26" s="1"/>
  <c r="S458" i="26"/>
  <c r="T458" i="26" s="1"/>
  <c r="U454" i="26"/>
  <c r="V454" i="26" s="1"/>
  <c r="S454" i="26"/>
  <c r="T454" i="26" s="1"/>
  <c r="S450" i="26"/>
  <c r="T450" i="26" s="1"/>
  <c r="S446" i="26"/>
  <c r="T446" i="26" s="1"/>
  <c r="U446" i="26"/>
  <c r="V446" i="26" s="1"/>
  <c r="S442" i="26"/>
  <c r="T442" i="26" s="1"/>
  <c r="S438" i="26"/>
  <c r="T438" i="26" s="1"/>
  <c r="U438" i="26"/>
  <c r="V438" i="26" s="1"/>
  <c r="U434" i="26"/>
  <c r="V434" i="26" s="1"/>
  <c r="S434" i="26"/>
  <c r="T434" i="26" s="1"/>
  <c r="S430" i="26"/>
  <c r="T430" i="26" s="1"/>
  <c r="U430" i="26"/>
  <c r="V430" i="26" s="1"/>
  <c r="U426" i="26"/>
  <c r="V426" i="26" s="1"/>
  <c r="S426" i="26"/>
  <c r="T426" i="26" s="1"/>
  <c r="S422" i="26"/>
  <c r="T422" i="26" s="1"/>
  <c r="U422" i="26"/>
  <c r="V422" i="26" s="1"/>
  <c r="S418" i="26"/>
  <c r="T418" i="26" s="1"/>
  <c r="U418" i="26"/>
  <c r="V418" i="26" s="1"/>
  <c r="S414" i="26"/>
  <c r="T414" i="26" s="1"/>
  <c r="U414" i="26"/>
  <c r="V414" i="26" s="1"/>
  <c r="U410" i="26"/>
  <c r="V410" i="26" s="1"/>
  <c r="S410" i="26"/>
  <c r="T410" i="26" s="1"/>
  <c r="U406" i="26"/>
  <c r="V406" i="26" s="1"/>
  <c r="S406" i="26"/>
  <c r="T406" i="26" s="1"/>
  <c r="S402" i="26"/>
  <c r="T402" i="26" s="1"/>
  <c r="U402" i="26"/>
  <c r="V402" i="26" s="1"/>
  <c r="S398" i="26"/>
  <c r="T398" i="26" s="1"/>
  <c r="U398" i="26"/>
  <c r="V398" i="26" s="1"/>
  <c r="U394" i="26"/>
  <c r="V394" i="26" s="1"/>
  <c r="S394" i="26"/>
  <c r="T394" i="26" s="1"/>
  <c r="S390" i="26"/>
  <c r="T390" i="26" s="1"/>
  <c r="U390" i="26"/>
  <c r="V390" i="26" s="1"/>
  <c r="U386" i="26"/>
  <c r="V386" i="26" s="1"/>
  <c r="S386" i="26"/>
  <c r="T386" i="26" s="1"/>
  <c r="S382" i="26"/>
  <c r="T382" i="26" s="1"/>
  <c r="U378" i="26"/>
  <c r="V378" i="26" s="1"/>
  <c r="S378" i="26"/>
  <c r="T378" i="26" s="1"/>
  <c r="S374" i="26"/>
  <c r="T374" i="26" s="1"/>
  <c r="U374" i="26"/>
  <c r="V374" i="26" s="1"/>
  <c r="U370" i="26"/>
  <c r="V370" i="26" s="1"/>
  <c r="S366" i="26"/>
  <c r="T366" i="26" s="1"/>
  <c r="U366" i="26"/>
  <c r="V366" i="26" s="1"/>
  <c r="S362" i="26"/>
  <c r="T362" i="26" s="1"/>
  <c r="U362" i="26"/>
  <c r="V362" i="26" s="1"/>
  <c r="U354" i="26"/>
  <c r="V354" i="26" s="1"/>
  <c r="S354" i="26"/>
  <c r="T354" i="26" s="1"/>
  <c r="S346" i="26"/>
  <c r="T346" i="26" s="1"/>
  <c r="U346" i="26"/>
  <c r="V346" i="26" s="1"/>
  <c r="S342" i="26"/>
  <c r="T342" i="26" s="1"/>
  <c r="U342" i="26"/>
  <c r="V342" i="26" s="1"/>
  <c r="U338" i="26"/>
  <c r="V338" i="26" s="1"/>
  <c r="S338" i="26"/>
  <c r="T338" i="26" s="1"/>
  <c r="U334" i="26"/>
  <c r="V334" i="26" s="1"/>
  <c r="S330" i="26"/>
  <c r="T330" i="26" s="1"/>
  <c r="U330" i="26"/>
  <c r="V330" i="26" s="1"/>
  <c r="S326" i="26"/>
  <c r="T326" i="26" s="1"/>
  <c r="U326" i="26"/>
  <c r="V326" i="26" s="1"/>
  <c r="U322" i="26"/>
  <c r="V322" i="26" s="1"/>
  <c r="S322" i="26"/>
  <c r="T322" i="26" s="1"/>
  <c r="S318" i="26"/>
  <c r="T318" i="26" s="1"/>
  <c r="U318" i="26"/>
  <c r="V318" i="26" s="1"/>
  <c r="S314" i="26"/>
  <c r="T314" i="26" s="1"/>
  <c r="U314" i="26"/>
  <c r="V314" i="26" s="1"/>
  <c r="U310" i="26"/>
  <c r="V310" i="26" s="1"/>
  <c r="S310" i="26"/>
  <c r="T310" i="26" s="1"/>
  <c r="S306" i="26"/>
  <c r="T306" i="26" s="1"/>
  <c r="U306" i="26"/>
  <c r="V306" i="26" s="1"/>
  <c r="U302" i="26"/>
  <c r="V302" i="26" s="1"/>
  <c r="S302" i="26"/>
  <c r="T302" i="26" s="1"/>
  <c r="U298" i="26"/>
  <c r="V298" i="26" s="1"/>
  <c r="S298" i="26"/>
  <c r="T298" i="26" s="1"/>
  <c r="U294" i="26"/>
  <c r="V294" i="26" s="1"/>
  <c r="S294" i="26"/>
  <c r="T294" i="26" s="1"/>
  <c r="U290" i="26"/>
  <c r="V290" i="26" s="1"/>
  <c r="S290" i="26"/>
  <c r="T290" i="26" s="1"/>
  <c r="S286" i="26"/>
  <c r="T286" i="26" s="1"/>
  <c r="U282" i="26"/>
  <c r="V282" i="26" s="1"/>
  <c r="S282" i="26"/>
  <c r="T282" i="26" s="1"/>
  <c r="U278" i="26"/>
  <c r="V278" i="26" s="1"/>
  <c r="S278" i="26"/>
  <c r="T278" i="26" s="1"/>
  <c r="U274" i="26"/>
  <c r="V274" i="26" s="1"/>
  <c r="S274" i="26"/>
  <c r="T274" i="26" s="1"/>
  <c r="S270" i="26"/>
  <c r="T270" i="26" s="1"/>
  <c r="U270" i="26"/>
  <c r="V270" i="26" s="1"/>
  <c r="S266" i="26"/>
  <c r="T266" i="26" s="1"/>
  <c r="U266" i="26"/>
  <c r="V266" i="26" s="1"/>
  <c r="U262" i="26"/>
  <c r="V262" i="26" s="1"/>
  <c r="S262" i="26"/>
  <c r="T262" i="26" s="1"/>
  <c r="S258" i="26"/>
  <c r="T258" i="26" s="1"/>
  <c r="U258" i="26"/>
  <c r="V258" i="26" s="1"/>
  <c r="U254" i="26"/>
  <c r="V254" i="26" s="1"/>
  <c r="S254" i="26"/>
  <c r="T254" i="26" s="1"/>
  <c r="S250" i="26"/>
  <c r="T250" i="26" s="1"/>
  <c r="U250" i="26"/>
  <c r="V250" i="26" s="1"/>
  <c r="U246" i="26"/>
  <c r="V246" i="26" s="1"/>
  <c r="S246" i="26"/>
  <c r="T246" i="26" s="1"/>
  <c r="S242" i="26"/>
  <c r="T242" i="26" s="1"/>
  <c r="U242" i="26"/>
  <c r="V242" i="26" s="1"/>
  <c r="S238" i="26"/>
  <c r="T238" i="26" s="1"/>
  <c r="U238" i="26"/>
  <c r="V238" i="26" s="1"/>
  <c r="S234" i="26"/>
  <c r="T234" i="26" s="1"/>
  <c r="U234" i="26"/>
  <c r="V234" i="26" s="1"/>
  <c r="U230" i="26"/>
  <c r="V230" i="26" s="1"/>
  <c r="S230" i="26"/>
  <c r="T230" i="26" s="1"/>
  <c r="S226" i="26"/>
  <c r="T226" i="26" s="1"/>
  <c r="U226" i="26"/>
  <c r="V226" i="26" s="1"/>
  <c r="U222" i="26"/>
  <c r="V222" i="26" s="1"/>
  <c r="S222" i="26"/>
  <c r="T222" i="26" s="1"/>
  <c r="U218" i="26"/>
  <c r="V218" i="26" s="1"/>
  <c r="S218" i="26"/>
  <c r="T218" i="26" s="1"/>
  <c r="U214" i="26"/>
  <c r="V214" i="26" s="1"/>
  <c r="S214" i="26"/>
  <c r="T214" i="26" s="1"/>
  <c r="S210" i="26"/>
  <c r="T210" i="26" s="1"/>
  <c r="U210" i="26"/>
  <c r="V210" i="26" s="1"/>
  <c r="S206" i="26"/>
  <c r="T206" i="26" s="1"/>
  <c r="U206" i="26"/>
  <c r="V206" i="26" s="1"/>
  <c r="U202" i="26"/>
  <c r="V202" i="26" s="1"/>
  <c r="U198" i="26"/>
  <c r="V198" i="26" s="1"/>
  <c r="S198" i="26"/>
  <c r="T198" i="26" s="1"/>
  <c r="S194" i="26"/>
  <c r="T194" i="26" s="1"/>
  <c r="U194" i="26"/>
  <c r="V194" i="26" s="1"/>
  <c r="S190" i="26"/>
  <c r="T190" i="26" s="1"/>
  <c r="U190" i="26"/>
  <c r="V190" i="26" s="1"/>
  <c r="S186" i="26"/>
  <c r="T186" i="26" s="1"/>
  <c r="U182" i="26"/>
  <c r="V182" i="26" s="1"/>
  <c r="S182" i="26"/>
  <c r="T182" i="26" s="1"/>
  <c r="S178" i="26"/>
  <c r="T178" i="26" s="1"/>
  <c r="U178" i="26"/>
  <c r="V178" i="26" s="1"/>
  <c r="S174" i="26"/>
  <c r="T174" i="26" s="1"/>
  <c r="U174" i="26"/>
  <c r="V174" i="26" s="1"/>
  <c r="S170" i="26"/>
  <c r="T170" i="26" s="1"/>
  <c r="U170" i="26"/>
  <c r="V170" i="26" s="1"/>
  <c r="U166" i="26"/>
  <c r="V166" i="26" s="1"/>
  <c r="S166" i="26"/>
  <c r="T166" i="26" s="1"/>
  <c r="S162" i="26"/>
  <c r="T162" i="26" s="1"/>
  <c r="U162" i="26"/>
  <c r="V162" i="26" s="1"/>
  <c r="U158" i="26"/>
  <c r="V158" i="26" s="1"/>
  <c r="S158" i="26"/>
  <c r="T158" i="26" s="1"/>
  <c r="U154" i="26"/>
  <c r="V154" i="26" s="1"/>
  <c r="S154" i="26"/>
  <c r="T154" i="26" s="1"/>
  <c r="S150" i="26"/>
  <c r="T150" i="26" s="1"/>
  <c r="U150" i="26"/>
  <c r="V150" i="26" s="1"/>
  <c r="U146" i="26"/>
  <c r="V146" i="26" s="1"/>
  <c r="S142" i="26"/>
  <c r="T142" i="26" s="1"/>
  <c r="U142" i="26"/>
  <c r="V142" i="26" s="1"/>
  <c r="S138" i="26"/>
  <c r="T138" i="26" s="1"/>
  <c r="U138" i="26"/>
  <c r="V138" i="26" s="1"/>
  <c r="S134" i="26"/>
  <c r="T134" i="26" s="1"/>
  <c r="U134" i="26"/>
  <c r="V134" i="26" s="1"/>
  <c r="U130" i="26"/>
  <c r="V130" i="26" s="1"/>
  <c r="S130" i="26"/>
  <c r="T130" i="26" s="1"/>
  <c r="S126" i="26"/>
  <c r="T126" i="26" s="1"/>
  <c r="U126" i="26"/>
  <c r="V126" i="26" s="1"/>
  <c r="S122" i="26"/>
  <c r="T122" i="26" s="1"/>
  <c r="U122" i="26"/>
  <c r="V122" i="26" s="1"/>
  <c r="U118" i="26"/>
  <c r="V118" i="26" s="1"/>
  <c r="S118" i="26"/>
  <c r="T118" i="26" s="1"/>
  <c r="S114" i="26"/>
  <c r="T114" i="26" s="1"/>
  <c r="U114" i="26"/>
  <c r="V114" i="26" s="1"/>
  <c r="S110" i="26"/>
  <c r="T110" i="26" s="1"/>
  <c r="U110" i="26"/>
  <c r="V110" i="26" s="1"/>
  <c r="S106" i="26"/>
  <c r="T106" i="26" s="1"/>
  <c r="U106" i="26"/>
  <c r="V106" i="26" s="1"/>
  <c r="S102" i="26"/>
  <c r="T102" i="26" s="1"/>
  <c r="U102" i="26"/>
  <c r="V102" i="26" s="1"/>
  <c r="S98" i="26"/>
  <c r="T98" i="26" s="1"/>
  <c r="U98" i="26"/>
  <c r="V98" i="26" s="1"/>
  <c r="S94" i="26"/>
  <c r="T94" i="26" s="1"/>
  <c r="U94" i="26"/>
  <c r="V94" i="26" s="1"/>
  <c r="S90" i="26"/>
  <c r="T90" i="26" s="1"/>
  <c r="U90" i="26"/>
  <c r="V90" i="26" s="1"/>
  <c r="S86" i="26"/>
  <c r="T86" i="26" s="1"/>
  <c r="U86" i="26"/>
  <c r="V86" i="26" s="1"/>
  <c r="S82" i="26"/>
  <c r="T82" i="26" s="1"/>
  <c r="U82" i="26"/>
  <c r="V82" i="26" s="1"/>
  <c r="U78" i="26"/>
  <c r="V78" i="26" s="1"/>
  <c r="S78" i="26"/>
  <c r="T78" i="26" s="1"/>
  <c r="S74" i="26"/>
  <c r="T74" i="26" s="1"/>
  <c r="U74" i="26"/>
  <c r="V74" i="26" s="1"/>
  <c r="S70" i="26"/>
  <c r="T70" i="26" s="1"/>
  <c r="U70" i="26"/>
  <c r="V70" i="26" s="1"/>
  <c r="S66" i="26"/>
  <c r="T66" i="26" s="1"/>
  <c r="U66" i="26"/>
  <c r="V66" i="26" s="1"/>
  <c r="S62" i="26"/>
  <c r="T62" i="26" s="1"/>
  <c r="U62" i="26"/>
  <c r="V62" i="26" s="1"/>
  <c r="U58" i="26"/>
  <c r="V58" i="26" s="1"/>
  <c r="S58" i="26"/>
  <c r="T58" i="26" s="1"/>
  <c r="S54" i="26"/>
  <c r="T54" i="26" s="1"/>
  <c r="U54" i="26"/>
  <c r="V54" i="26" s="1"/>
  <c r="S50" i="26"/>
  <c r="T50" i="26" s="1"/>
  <c r="U50" i="26"/>
  <c r="V50" i="26" s="1"/>
  <c r="U46" i="26"/>
  <c r="V46" i="26" s="1"/>
  <c r="S46" i="26"/>
  <c r="T46" i="26" s="1"/>
  <c r="S42" i="26"/>
  <c r="T42" i="26" s="1"/>
  <c r="U42" i="26"/>
  <c r="V42" i="26" s="1"/>
  <c r="S38" i="26"/>
  <c r="T38" i="26" s="1"/>
  <c r="U38" i="26"/>
  <c r="V38" i="26" s="1"/>
  <c r="S34" i="26"/>
  <c r="T34" i="26" s="1"/>
  <c r="U34" i="26"/>
  <c r="V34" i="26" s="1"/>
  <c r="S30" i="26"/>
  <c r="T30" i="26" s="1"/>
  <c r="U30" i="26"/>
  <c r="V30" i="26" s="1"/>
  <c r="S26" i="26"/>
  <c r="T26" i="26" s="1"/>
  <c r="U26" i="26"/>
  <c r="V26" i="26" s="1"/>
  <c r="U22" i="26"/>
  <c r="V22" i="26" s="1"/>
  <c r="S22" i="26"/>
  <c r="T22" i="26" s="1"/>
  <c r="S18" i="26"/>
  <c r="T18" i="26" s="1"/>
  <c r="U18" i="26"/>
  <c r="V18" i="26" s="1"/>
  <c r="S14" i="26"/>
  <c r="T14" i="26" s="1"/>
  <c r="U14" i="26"/>
  <c r="V14" i="26" s="1"/>
  <c r="U10" i="26"/>
  <c r="V10" i="26" s="1"/>
  <c r="S10" i="26"/>
  <c r="T10" i="26" s="1"/>
  <c r="S6" i="26"/>
  <c r="T6" i="26" s="1"/>
  <c r="U6" i="26"/>
  <c r="V6" i="26" s="1"/>
  <c r="U1001" i="26"/>
  <c r="V1001" i="26" s="1"/>
  <c r="U985" i="26"/>
  <c r="V985" i="26" s="1"/>
  <c r="S982" i="26"/>
  <c r="T982" i="26" s="1"/>
  <c r="S978" i="26"/>
  <c r="T978" i="26" s="1"/>
  <c r="S946" i="26"/>
  <c r="T946" i="26" s="1"/>
  <c r="S922" i="26"/>
  <c r="T922" i="26" s="1"/>
  <c r="S918" i="26"/>
  <c r="T918" i="26" s="1"/>
  <c r="S898" i="26"/>
  <c r="T898" i="26" s="1"/>
  <c r="S894" i="26"/>
  <c r="T894" i="26" s="1"/>
  <c r="S870" i="26"/>
  <c r="T870" i="26" s="1"/>
  <c r="U865" i="26"/>
  <c r="V865" i="26" s="1"/>
  <c r="S854" i="26"/>
  <c r="T854" i="26" s="1"/>
  <c r="U842" i="26"/>
  <c r="V842" i="26" s="1"/>
  <c r="S814" i="26"/>
  <c r="T814" i="26" s="1"/>
  <c r="U785" i="26"/>
  <c r="V785" i="26" s="1"/>
  <c r="S774" i="26"/>
  <c r="T774" i="26" s="1"/>
  <c r="U734" i="26"/>
  <c r="V734" i="26" s="1"/>
  <c r="S546" i="26"/>
  <c r="T546" i="26" s="1"/>
  <c r="S526" i="26"/>
  <c r="T526" i="26" s="1"/>
  <c r="S510" i="26"/>
  <c r="T510" i="26" s="1"/>
  <c r="S502" i="26"/>
  <c r="T502" i="26" s="1"/>
  <c r="U494" i="26"/>
  <c r="V494" i="26" s="1"/>
  <c r="U442" i="26"/>
  <c r="V442" i="26" s="1"/>
  <c r="S370" i="26"/>
  <c r="T370" i="26" s="1"/>
  <c r="U207" i="26"/>
  <c r="V207" i="26" s="1"/>
  <c r="S319" i="26"/>
  <c r="T319" i="26" s="1"/>
  <c r="U319" i="26"/>
  <c r="V319" i="26" s="1"/>
  <c r="S307" i="26"/>
  <c r="T307" i="26" s="1"/>
  <c r="U307" i="26"/>
  <c r="V307" i="26" s="1"/>
  <c r="S291" i="26"/>
  <c r="T291" i="26" s="1"/>
  <c r="S279" i="26"/>
  <c r="T279" i="26" s="1"/>
  <c r="U279" i="26"/>
  <c r="V279" i="26" s="1"/>
  <c r="S271" i="26"/>
  <c r="T271" i="26" s="1"/>
  <c r="U271" i="26"/>
  <c r="V271" i="26" s="1"/>
  <c r="S263" i="26"/>
  <c r="T263" i="26" s="1"/>
  <c r="U263" i="26"/>
  <c r="V263" i="26" s="1"/>
  <c r="S255" i="26"/>
  <c r="T255" i="26" s="1"/>
  <c r="U255" i="26"/>
  <c r="V255" i="26" s="1"/>
  <c r="U247" i="26"/>
  <c r="V247" i="26" s="1"/>
  <c r="S247" i="26"/>
  <c r="T247" i="26" s="1"/>
  <c r="S239" i="26"/>
  <c r="T239" i="26" s="1"/>
  <c r="U239" i="26"/>
  <c r="V239" i="26" s="1"/>
  <c r="U227" i="26"/>
  <c r="V227" i="26" s="1"/>
  <c r="S227" i="26"/>
  <c r="T227" i="26" s="1"/>
  <c r="U215" i="26"/>
  <c r="V215" i="26" s="1"/>
  <c r="S215" i="26"/>
  <c r="T215" i="26" s="1"/>
  <c r="U211" i="26"/>
  <c r="V211" i="26" s="1"/>
  <c r="S211" i="26"/>
  <c r="T211" i="26" s="1"/>
  <c r="U195" i="26"/>
  <c r="V195" i="26" s="1"/>
  <c r="S195" i="26"/>
  <c r="T195" i="26" s="1"/>
  <c r="U183" i="26"/>
  <c r="V183" i="26" s="1"/>
  <c r="S183" i="26"/>
  <c r="T183" i="26" s="1"/>
  <c r="U171" i="26"/>
  <c r="V171" i="26" s="1"/>
  <c r="S171" i="26"/>
  <c r="T171" i="26" s="1"/>
  <c r="S155" i="26"/>
  <c r="T155" i="26" s="1"/>
  <c r="U155" i="26"/>
  <c r="V155" i="26" s="1"/>
  <c r="S147" i="26"/>
  <c r="T147" i="26" s="1"/>
  <c r="U147" i="26"/>
  <c r="V147" i="26" s="1"/>
  <c r="S135" i="26"/>
  <c r="T135" i="26" s="1"/>
  <c r="U135" i="26"/>
  <c r="V135" i="26" s="1"/>
  <c r="U123" i="26"/>
  <c r="V123" i="26" s="1"/>
  <c r="S123" i="26"/>
  <c r="T123" i="26" s="1"/>
  <c r="S107" i="26"/>
  <c r="T107" i="26" s="1"/>
  <c r="U107" i="26"/>
  <c r="V107" i="26" s="1"/>
  <c r="S95" i="26"/>
  <c r="T95" i="26" s="1"/>
  <c r="U95" i="26"/>
  <c r="V95" i="26" s="1"/>
  <c r="S87" i="26"/>
  <c r="T87" i="26" s="1"/>
  <c r="U87" i="26"/>
  <c r="V87" i="26" s="1"/>
  <c r="S79" i="26"/>
  <c r="T79" i="26" s="1"/>
  <c r="U79" i="26"/>
  <c r="V79" i="26" s="1"/>
  <c r="S67" i="26"/>
  <c r="T67" i="26" s="1"/>
  <c r="U67" i="26"/>
  <c r="V67" i="26" s="1"/>
  <c r="S55" i="26"/>
  <c r="T55" i="26" s="1"/>
  <c r="U55" i="26"/>
  <c r="V55" i="26" s="1"/>
  <c r="S47" i="26"/>
  <c r="T47" i="26" s="1"/>
  <c r="U47" i="26"/>
  <c r="V47" i="26" s="1"/>
  <c r="S39" i="26"/>
  <c r="T39" i="26" s="1"/>
  <c r="U39" i="26"/>
  <c r="V39" i="26" s="1"/>
  <c r="S27" i="26"/>
  <c r="T27" i="26" s="1"/>
  <c r="U27" i="26"/>
  <c r="V27" i="26" s="1"/>
  <c r="S15" i="26"/>
  <c r="T15" i="26" s="1"/>
  <c r="U15" i="26"/>
  <c r="V15" i="26" s="1"/>
  <c r="U7" i="26"/>
  <c r="V7" i="26" s="1"/>
  <c r="S7" i="26"/>
  <c r="T7" i="26" s="1"/>
  <c r="S1013" i="26"/>
  <c r="T1013" i="26" s="1"/>
  <c r="U1005" i="26"/>
  <c r="V1005" i="26" s="1"/>
  <c r="U997" i="26"/>
  <c r="V997" i="26" s="1"/>
  <c r="U989" i="26"/>
  <c r="V989" i="26" s="1"/>
  <c r="U981" i="26"/>
  <c r="V981" i="26" s="1"/>
  <c r="U973" i="26"/>
  <c r="V973" i="26" s="1"/>
  <c r="U965" i="26"/>
  <c r="V965" i="26" s="1"/>
  <c r="U957" i="26"/>
  <c r="V957" i="26" s="1"/>
  <c r="S953" i="26"/>
  <c r="T953" i="26" s="1"/>
  <c r="U949" i="26"/>
  <c r="V949" i="26" s="1"/>
  <c r="S949" i="26"/>
  <c r="T949" i="26" s="1"/>
  <c r="U945" i="26"/>
  <c r="V945" i="26" s="1"/>
  <c r="U941" i="26"/>
  <c r="V941" i="26" s="1"/>
  <c r="U933" i="26"/>
  <c r="V933" i="26" s="1"/>
  <c r="U925" i="26"/>
  <c r="V925" i="26" s="1"/>
  <c r="S921" i="26"/>
  <c r="T921" i="26" s="1"/>
  <c r="U917" i="26"/>
  <c r="V917" i="26" s="1"/>
  <c r="S917" i="26"/>
  <c r="T917" i="26" s="1"/>
  <c r="U913" i="26"/>
  <c r="V913" i="26" s="1"/>
  <c r="U909" i="26"/>
  <c r="V909" i="26" s="1"/>
  <c r="U901" i="26"/>
  <c r="V901" i="26" s="1"/>
  <c r="U893" i="26"/>
  <c r="V893" i="26" s="1"/>
  <c r="S889" i="26"/>
  <c r="T889" i="26" s="1"/>
  <c r="U885" i="26"/>
  <c r="V885" i="26" s="1"/>
  <c r="S885" i="26"/>
  <c r="T885" i="26" s="1"/>
  <c r="U881" i="26"/>
  <c r="V881" i="26" s="1"/>
  <c r="U877" i="26"/>
  <c r="V877" i="26" s="1"/>
  <c r="U869" i="26"/>
  <c r="V869" i="26" s="1"/>
  <c r="S861" i="26"/>
  <c r="T861" i="26" s="1"/>
  <c r="U857" i="26"/>
  <c r="V857" i="26" s="1"/>
  <c r="U853" i="26"/>
  <c r="V853" i="26" s="1"/>
  <c r="S849" i="26"/>
  <c r="T849" i="26" s="1"/>
  <c r="U849" i="26"/>
  <c r="V849" i="26" s="1"/>
  <c r="S845" i="26"/>
  <c r="T845" i="26" s="1"/>
  <c r="S841" i="26"/>
  <c r="T841" i="26" s="1"/>
  <c r="U837" i="26"/>
  <c r="V837" i="26" s="1"/>
  <c r="S833" i="26"/>
  <c r="T833" i="26" s="1"/>
  <c r="S829" i="26"/>
  <c r="T829" i="26" s="1"/>
  <c r="U829" i="26"/>
  <c r="V829" i="26" s="1"/>
  <c r="U825" i="26"/>
  <c r="V825" i="26" s="1"/>
  <c r="U821" i="26"/>
  <c r="V821" i="26" s="1"/>
  <c r="S821" i="26"/>
  <c r="T821" i="26" s="1"/>
  <c r="U817" i="26"/>
  <c r="V817" i="26" s="1"/>
  <c r="S813" i="26"/>
  <c r="T813" i="26" s="1"/>
  <c r="S809" i="26"/>
  <c r="T809" i="26" s="1"/>
  <c r="U809" i="26"/>
  <c r="V809" i="26" s="1"/>
  <c r="S801" i="26"/>
  <c r="T801" i="26" s="1"/>
  <c r="U797" i="26"/>
  <c r="V797" i="26" s="1"/>
  <c r="U793" i="26"/>
  <c r="V793" i="26" s="1"/>
  <c r="S793" i="26"/>
  <c r="T793" i="26" s="1"/>
  <c r="U789" i="26"/>
  <c r="V789" i="26" s="1"/>
  <c r="S789" i="26"/>
  <c r="T789" i="26" s="1"/>
  <c r="S781" i="26"/>
  <c r="T781" i="26" s="1"/>
  <c r="U781" i="26"/>
  <c r="V781" i="26" s="1"/>
  <c r="S777" i="26"/>
  <c r="T777" i="26" s="1"/>
  <c r="U777" i="26"/>
  <c r="V777" i="26" s="1"/>
  <c r="S773" i="26"/>
  <c r="T773" i="26" s="1"/>
  <c r="U769" i="26"/>
  <c r="V769" i="26" s="1"/>
  <c r="U761" i="26"/>
  <c r="V761" i="26" s="1"/>
  <c r="S761" i="26"/>
  <c r="T761" i="26" s="1"/>
  <c r="U757" i="26"/>
  <c r="V757" i="26" s="1"/>
  <c r="S753" i="26"/>
  <c r="T753" i="26" s="1"/>
  <c r="S749" i="26"/>
  <c r="T749" i="26" s="1"/>
  <c r="U749" i="26"/>
  <c r="V749" i="26" s="1"/>
  <c r="S745" i="26"/>
  <c r="T745" i="26" s="1"/>
  <c r="S741" i="26"/>
  <c r="T741" i="26" s="1"/>
  <c r="U741" i="26"/>
  <c r="V741" i="26" s="1"/>
  <c r="U737" i="26"/>
  <c r="V737" i="26" s="1"/>
  <c r="S733" i="26"/>
  <c r="T733" i="26" s="1"/>
  <c r="U729" i="26"/>
  <c r="V729" i="26" s="1"/>
  <c r="U725" i="26"/>
  <c r="V725" i="26" s="1"/>
  <c r="S721" i="26"/>
  <c r="T721" i="26" s="1"/>
  <c r="U721" i="26"/>
  <c r="V721" i="26" s="1"/>
  <c r="S717" i="26"/>
  <c r="T717" i="26" s="1"/>
  <c r="S713" i="26"/>
  <c r="T713" i="26" s="1"/>
  <c r="U709" i="26"/>
  <c r="V709" i="26" s="1"/>
  <c r="S705" i="26"/>
  <c r="T705" i="26" s="1"/>
  <c r="U701" i="26"/>
  <c r="V701" i="26" s="1"/>
  <c r="U697" i="26"/>
  <c r="V697" i="26" s="1"/>
  <c r="U693" i="26"/>
  <c r="V693" i="26" s="1"/>
  <c r="S689" i="26"/>
  <c r="T689" i="26" s="1"/>
  <c r="U689" i="26"/>
  <c r="V689" i="26" s="1"/>
  <c r="U685" i="26"/>
  <c r="V685" i="26" s="1"/>
  <c r="S685" i="26"/>
  <c r="T685" i="26" s="1"/>
  <c r="U681" i="26"/>
  <c r="V681" i="26" s="1"/>
  <c r="S681" i="26"/>
  <c r="T681" i="26" s="1"/>
  <c r="S677" i="26"/>
  <c r="T677" i="26" s="1"/>
  <c r="U677" i="26"/>
  <c r="V677" i="26" s="1"/>
  <c r="S673" i="26"/>
  <c r="T673" i="26" s="1"/>
  <c r="U673" i="26"/>
  <c r="V673" i="26" s="1"/>
  <c r="U669" i="26"/>
  <c r="V669" i="26" s="1"/>
  <c r="S665" i="26"/>
  <c r="T665" i="26" s="1"/>
  <c r="U665" i="26"/>
  <c r="V665" i="26" s="1"/>
  <c r="U661" i="26"/>
  <c r="V661" i="26" s="1"/>
  <c r="U657" i="26"/>
  <c r="V657" i="26" s="1"/>
  <c r="S653" i="26"/>
  <c r="T653" i="26" s="1"/>
  <c r="S649" i="26"/>
  <c r="T649" i="26" s="1"/>
  <c r="U649" i="26"/>
  <c r="V649" i="26" s="1"/>
  <c r="S645" i="26"/>
  <c r="T645" i="26" s="1"/>
  <c r="U645" i="26"/>
  <c r="V645" i="26" s="1"/>
  <c r="U641" i="26"/>
  <c r="V641" i="26" s="1"/>
  <c r="S637" i="26"/>
  <c r="T637" i="26" s="1"/>
  <c r="U637" i="26"/>
  <c r="V637" i="26" s="1"/>
  <c r="U633" i="26"/>
  <c r="V633" i="26" s="1"/>
  <c r="S629" i="26"/>
  <c r="T629" i="26" s="1"/>
  <c r="U629" i="26"/>
  <c r="V629" i="26" s="1"/>
  <c r="U625" i="26"/>
  <c r="V625" i="26" s="1"/>
  <c r="S625" i="26"/>
  <c r="T625" i="26" s="1"/>
  <c r="U569" i="26"/>
  <c r="V569" i="26" s="1"/>
  <c r="S565" i="26"/>
  <c r="T565" i="26" s="1"/>
  <c r="U565" i="26"/>
  <c r="V565" i="26" s="1"/>
  <c r="U561" i="26"/>
  <c r="V561" i="26" s="1"/>
  <c r="S557" i="26"/>
  <c r="T557" i="26" s="1"/>
  <c r="U553" i="26"/>
  <c r="V553" i="26" s="1"/>
  <c r="S553" i="26"/>
  <c r="T553" i="26" s="1"/>
  <c r="S549" i="26"/>
  <c r="T549" i="26" s="1"/>
  <c r="U545" i="26"/>
  <c r="V545" i="26" s="1"/>
  <c r="S541" i="26"/>
  <c r="T541" i="26" s="1"/>
  <c r="U537" i="26"/>
  <c r="V537" i="26" s="1"/>
  <c r="S537" i="26"/>
  <c r="T537" i="26" s="1"/>
  <c r="U533" i="26"/>
  <c r="V533" i="26" s="1"/>
  <c r="S533" i="26"/>
  <c r="T533" i="26" s="1"/>
  <c r="U529" i="26"/>
  <c r="V529" i="26" s="1"/>
  <c r="S529" i="26"/>
  <c r="T529" i="26" s="1"/>
  <c r="U525" i="26"/>
  <c r="V525" i="26" s="1"/>
  <c r="S525" i="26"/>
  <c r="T525" i="26" s="1"/>
  <c r="S521" i="26"/>
  <c r="T521" i="26" s="1"/>
  <c r="U521" i="26"/>
  <c r="V521" i="26" s="1"/>
  <c r="S517" i="26"/>
  <c r="T517" i="26" s="1"/>
  <c r="U517" i="26"/>
  <c r="V517" i="26" s="1"/>
  <c r="S513" i="26"/>
  <c r="T513" i="26" s="1"/>
  <c r="U513" i="26"/>
  <c r="V513" i="26" s="1"/>
  <c r="S509" i="26"/>
  <c r="T509" i="26" s="1"/>
  <c r="U509" i="26"/>
  <c r="V509" i="26" s="1"/>
  <c r="U505" i="26"/>
  <c r="V505" i="26" s="1"/>
  <c r="S501" i="26"/>
  <c r="T501" i="26" s="1"/>
  <c r="U497" i="26"/>
  <c r="V497" i="26" s="1"/>
  <c r="S493" i="26"/>
  <c r="T493" i="26" s="1"/>
  <c r="U489" i="26"/>
  <c r="V489" i="26" s="1"/>
  <c r="S489" i="26"/>
  <c r="T489" i="26" s="1"/>
  <c r="U485" i="26"/>
  <c r="V485" i="26" s="1"/>
  <c r="S485" i="26"/>
  <c r="T485" i="26" s="1"/>
  <c r="U481" i="26"/>
  <c r="V481" i="26" s="1"/>
  <c r="S481" i="26"/>
  <c r="T481" i="26" s="1"/>
  <c r="S477" i="26"/>
  <c r="T477" i="26" s="1"/>
  <c r="U477" i="26"/>
  <c r="V477" i="26" s="1"/>
  <c r="S473" i="26"/>
  <c r="T473" i="26" s="1"/>
  <c r="S469" i="26"/>
  <c r="T469" i="26" s="1"/>
  <c r="U469" i="26"/>
  <c r="V469" i="26" s="1"/>
  <c r="S465" i="26"/>
  <c r="T465" i="26" s="1"/>
  <c r="U465" i="26"/>
  <c r="V465" i="26" s="1"/>
  <c r="S461" i="26"/>
  <c r="T461" i="26" s="1"/>
  <c r="U461" i="26"/>
  <c r="V461" i="26" s="1"/>
  <c r="S457" i="26"/>
  <c r="T457" i="26" s="1"/>
  <c r="U457" i="26"/>
  <c r="V457" i="26" s="1"/>
  <c r="S453" i="26"/>
  <c r="T453" i="26" s="1"/>
  <c r="U453" i="26"/>
  <c r="V453" i="26" s="1"/>
  <c r="U449" i="26"/>
  <c r="V449" i="26" s="1"/>
  <c r="S449" i="26"/>
  <c r="T449" i="26" s="1"/>
  <c r="S445" i="26"/>
  <c r="T445" i="26" s="1"/>
  <c r="U445" i="26"/>
  <c r="V445" i="26" s="1"/>
  <c r="U441" i="26"/>
  <c r="V441" i="26" s="1"/>
  <c r="S441" i="26"/>
  <c r="T441" i="26" s="1"/>
  <c r="U437" i="26"/>
  <c r="V437" i="26" s="1"/>
  <c r="S437" i="26"/>
  <c r="T437" i="26" s="1"/>
  <c r="U433" i="26"/>
  <c r="V433" i="26" s="1"/>
  <c r="S433" i="26"/>
  <c r="T433" i="26" s="1"/>
  <c r="S429" i="26"/>
  <c r="T429" i="26" s="1"/>
  <c r="U429" i="26"/>
  <c r="V429" i="26" s="1"/>
  <c r="U425" i="26"/>
  <c r="V425" i="26" s="1"/>
  <c r="S425" i="26"/>
  <c r="T425" i="26" s="1"/>
  <c r="S421" i="26"/>
  <c r="T421" i="26" s="1"/>
  <c r="U421" i="26"/>
  <c r="V421" i="26" s="1"/>
  <c r="U417" i="26"/>
  <c r="V417" i="26" s="1"/>
  <c r="S413" i="26"/>
  <c r="T413" i="26" s="1"/>
  <c r="U413" i="26"/>
  <c r="V413" i="26" s="1"/>
  <c r="S409" i="26"/>
  <c r="T409" i="26" s="1"/>
  <c r="U409" i="26"/>
  <c r="V409" i="26" s="1"/>
  <c r="U405" i="26"/>
  <c r="V405" i="26" s="1"/>
  <c r="S401" i="26"/>
  <c r="T401" i="26" s="1"/>
  <c r="U401" i="26"/>
  <c r="V401" i="26" s="1"/>
  <c r="U397" i="26"/>
  <c r="V397" i="26" s="1"/>
  <c r="S397" i="26"/>
  <c r="T397" i="26" s="1"/>
  <c r="S393" i="26"/>
  <c r="T393" i="26" s="1"/>
  <c r="U393" i="26"/>
  <c r="V393" i="26" s="1"/>
  <c r="U389" i="26"/>
  <c r="V389" i="26" s="1"/>
  <c r="S389" i="26"/>
  <c r="T389" i="26" s="1"/>
  <c r="U385" i="26"/>
  <c r="V385" i="26" s="1"/>
  <c r="S385" i="26"/>
  <c r="T385" i="26" s="1"/>
  <c r="S381" i="26"/>
  <c r="T381" i="26" s="1"/>
  <c r="U381" i="26"/>
  <c r="V381" i="26" s="1"/>
  <c r="S377" i="26"/>
  <c r="T377" i="26" s="1"/>
  <c r="U377" i="26"/>
  <c r="V377" i="26" s="1"/>
  <c r="U373" i="26"/>
  <c r="V373" i="26" s="1"/>
  <c r="S373" i="26"/>
  <c r="T373" i="26" s="1"/>
  <c r="S369" i="26"/>
  <c r="T369" i="26" s="1"/>
  <c r="U369" i="26"/>
  <c r="V369" i="26" s="1"/>
  <c r="S365" i="26"/>
  <c r="T365" i="26" s="1"/>
  <c r="U365" i="26"/>
  <c r="V365" i="26" s="1"/>
  <c r="S361" i="26"/>
  <c r="T361" i="26" s="1"/>
  <c r="U361" i="26"/>
  <c r="V361" i="26" s="1"/>
  <c r="S353" i="26"/>
  <c r="T353" i="26" s="1"/>
  <c r="U353" i="26"/>
  <c r="V353" i="26" s="1"/>
  <c r="U345" i="26"/>
  <c r="V345" i="26" s="1"/>
  <c r="S345" i="26"/>
  <c r="T345" i="26" s="1"/>
  <c r="S341" i="26"/>
  <c r="T341" i="26" s="1"/>
  <c r="U341" i="26"/>
  <c r="V341" i="26" s="1"/>
  <c r="S337" i="26"/>
  <c r="T337" i="26" s="1"/>
  <c r="U337" i="26"/>
  <c r="V337" i="26" s="1"/>
  <c r="U333" i="26"/>
  <c r="V333" i="26" s="1"/>
  <c r="S333" i="26"/>
  <c r="T333" i="26" s="1"/>
  <c r="S329" i="26"/>
  <c r="T329" i="26" s="1"/>
  <c r="U329" i="26"/>
  <c r="V329" i="26" s="1"/>
  <c r="S325" i="26"/>
  <c r="T325" i="26" s="1"/>
  <c r="U325" i="26"/>
  <c r="V325" i="26" s="1"/>
  <c r="S321" i="26"/>
  <c r="T321" i="26" s="1"/>
  <c r="U321" i="26"/>
  <c r="V321" i="26" s="1"/>
  <c r="U317" i="26"/>
  <c r="V317" i="26" s="1"/>
  <c r="S317" i="26"/>
  <c r="T317" i="26" s="1"/>
  <c r="U313" i="26"/>
  <c r="V313" i="26" s="1"/>
  <c r="S313" i="26"/>
  <c r="T313" i="26" s="1"/>
  <c r="S309" i="26"/>
  <c r="T309" i="26" s="1"/>
  <c r="S305" i="26"/>
  <c r="T305" i="26" s="1"/>
  <c r="U305" i="26"/>
  <c r="V305" i="26" s="1"/>
  <c r="U301" i="26"/>
  <c r="V301" i="26" s="1"/>
  <c r="S301" i="26"/>
  <c r="T301" i="26" s="1"/>
  <c r="S297" i="26"/>
  <c r="T297" i="26" s="1"/>
  <c r="U297" i="26"/>
  <c r="V297" i="26" s="1"/>
  <c r="U293" i="26"/>
  <c r="V293" i="26" s="1"/>
  <c r="S293" i="26"/>
  <c r="T293" i="26" s="1"/>
  <c r="U289" i="26"/>
  <c r="V289" i="26" s="1"/>
  <c r="S289" i="26"/>
  <c r="T289" i="26" s="1"/>
  <c r="U285" i="26"/>
  <c r="V285" i="26" s="1"/>
  <c r="S285" i="26"/>
  <c r="T285" i="26" s="1"/>
  <c r="U281" i="26"/>
  <c r="V281" i="26" s="1"/>
  <c r="S281" i="26"/>
  <c r="T281" i="26" s="1"/>
  <c r="U277" i="26"/>
  <c r="V277" i="26" s="1"/>
  <c r="S277" i="26"/>
  <c r="T277" i="26" s="1"/>
  <c r="S273" i="26"/>
  <c r="T273" i="26" s="1"/>
  <c r="U273" i="26"/>
  <c r="V273" i="26" s="1"/>
  <c r="S269" i="26"/>
  <c r="T269" i="26" s="1"/>
  <c r="U265" i="26"/>
  <c r="V265" i="26" s="1"/>
  <c r="S265" i="26"/>
  <c r="T265" i="26" s="1"/>
  <c r="S261" i="26"/>
  <c r="T261" i="26" s="1"/>
  <c r="U261" i="26"/>
  <c r="V261" i="26" s="1"/>
  <c r="U257" i="26"/>
  <c r="V257" i="26" s="1"/>
  <c r="S257" i="26"/>
  <c r="T257" i="26" s="1"/>
  <c r="U253" i="26"/>
  <c r="V253" i="26" s="1"/>
  <c r="S253" i="26"/>
  <c r="T253" i="26" s="1"/>
  <c r="U249" i="26"/>
  <c r="V249" i="26" s="1"/>
  <c r="S249" i="26"/>
  <c r="T249" i="26" s="1"/>
  <c r="S245" i="26"/>
  <c r="T245" i="26" s="1"/>
  <c r="U245" i="26"/>
  <c r="V245" i="26" s="1"/>
  <c r="U241" i="26"/>
  <c r="V241" i="26" s="1"/>
  <c r="S241" i="26"/>
  <c r="T241" i="26" s="1"/>
  <c r="S237" i="26"/>
  <c r="T237" i="26" s="1"/>
  <c r="U237" i="26"/>
  <c r="V237" i="26" s="1"/>
  <c r="U233" i="26"/>
  <c r="V233" i="26" s="1"/>
  <c r="S233" i="26"/>
  <c r="T233" i="26" s="1"/>
  <c r="S229" i="26"/>
  <c r="T229" i="26" s="1"/>
  <c r="U229" i="26"/>
  <c r="V229" i="26" s="1"/>
  <c r="S225" i="26"/>
  <c r="T225" i="26" s="1"/>
  <c r="U225" i="26"/>
  <c r="V225" i="26" s="1"/>
  <c r="S221" i="26"/>
  <c r="T221" i="26" s="1"/>
  <c r="U221" i="26"/>
  <c r="V221" i="26" s="1"/>
  <c r="U217" i="26"/>
  <c r="V217" i="26" s="1"/>
  <c r="S217" i="26"/>
  <c r="T217" i="26" s="1"/>
  <c r="S213" i="26"/>
  <c r="T213" i="26" s="1"/>
  <c r="U213" i="26"/>
  <c r="V213" i="26" s="1"/>
  <c r="S209" i="26"/>
  <c r="T209" i="26" s="1"/>
  <c r="U209" i="26"/>
  <c r="V209" i="26" s="1"/>
  <c r="S205" i="26"/>
  <c r="T205" i="26" s="1"/>
  <c r="U205" i="26"/>
  <c r="V205" i="26" s="1"/>
  <c r="U201" i="26"/>
  <c r="V201" i="26" s="1"/>
  <c r="S201" i="26"/>
  <c r="T201" i="26" s="1"/>
  <c r="S197" i="26"/>
  <c r="T197" i="26" s="1"/>
  <c r="U197" i="26"/>
  <c r="V197" i="26" s="1"/>
  <c r="U193" i="26"/>
  <c r="V193" i="26" s="1"/>
  <c r="S193" i="26"/>
  <c r="T193" i="26" s="1"/>
  <c r="U189" i="26"/>
  <c r="V189" i="26" s="1"/>
  <c r="S189" i="26"/>
  <c r="T189" i="26" s="1"/>
  <c r="U185" i="26"/>
  <c r="V185" i="26" s="1"/>
  <c r="S185" i="26"/>
  <c r="T185" i="26" s="1"/>
  <c r="S181" i="26"/>
  <c r="T181" i="26" s="1"/>
  <c r="S177" i="26"/>
  <c r="T177" i="26" s="1"/>
  <c r="U177" i="26"/>
  <c r="V177" i="26" s="1"/>
  <c r="S173" i="26"/>
  <c r="T173" i="26" s="1"/>
  <c r="U173" i="26"/>
  <c r="V173" i="26" s="1"/>
  <c r="U169" i="26"/>
  <c r="V169" i="26" s="1"/>
  <c r="S169" i="26"/>
  <c r="T169" i="26" s="1"/>
  <c r="S165" i="26"/>
  <c r="T165" i="26" s="1"/>
  <c r="U165" i="26"/>
  <c r="V165" i="26" s="1"/>
  <c r="U161" i="26"/>
  <c r="V161" i="26" s="1"/>
  <c r="S157" i="26"/>
  <c r="T157" i="26" s="1"/>
  <c r="U157" i="26"/>
  <c r="V157" i="26" s="1"/>
  <c r="U153" i="26"/>
  <c r="V153" i="26" s="1"/>
  <c r="S153" i="26"/>
  <c r="T153" i="26" s="1"/>
  <c r="U149" i="26"/>
  <c r="V149" i="26" s="1"/>
  <c r="S149" i="26"/>
  <c r="T149" i="26" s="1"/>
  <c r="S145" i="26"/>
  <c r="T145" i="26" s="1"/>
  <c r="U145" i="26"/>
  <c r="V145" i="26" s="1"/>
  <c r="S141" i="26"/>
  <c r="T141" i="26" s="1"/>
  <c r="U141" i="26"/>
  <c r="V141" i="26" s="1"/>
  <c r="U137" i="26"/>
  <c r="V137" i="26" s="1"/>
  <c r="S137" i="26"/>
  <c r="T137" i="26" s="1"/>
  <c r="U133" i="26"/>
  <c r="V133" i="26" s="1"/>
  <c r="S133" i="26"/>
  <c r="T133" i="26" s="1"/>
  <c r="S129" i="26"/>
  <c r="T129" i="26" s="1"/>
  <c r="U129" i="26"/>
  <c r="V129" i="26" s="1"/>
  <c r="S125" i="26"/>
  <c r="T125" i="26" s="1"/>
  <c r="U125" i="26"/>
  <c r="V125" i="26" s="1"/>
  <c r="S121" i="26"/>
  <c r="T121" i="26" s="1"/>
  <c r="U121" i="26"/>
  <c r="V121" i="26" s="1"/>
  <c r="S117" i="26"/>
  <c r="T117" i="26" s="1"/>
  <c r="U117" i="26"/>
  <c r="V117" i="26" s="1"/>
  <c r="S113" i="26"/>
  <c r="T113" i="26" s="1"/>
  <c r="U113" i="26"/>
  <c r="V113" i="26" s="1"/>
  <c r="S109" i="26"/>
  <c r="T109" i="26" s="1"/>
  <c r="U109" i="26"/>
  <c r="V109" i="26" s="1"/>
  <c r="U105" i="26"/>
  <c r="V105" i="26" s="1"/>
  <c r="S105" i="26"/>
  <c r="T105" i="26" s="1"/>
  <c r="S101" i="26"/>
  <c r="T101" i="26" s="1"/>
  <c r="U101" i="26"/>
  <c r="V101" i="26" s="1"/>
  <c r="S97" i="26"/>
  <c r="T97" i="26" s="1"/>
  <c r="U97" i="26"/>
  <c r="V97" i="26" s="1"/>
  <c r="S93" i="26"/>
  <c r="T93" i="26" s="1"/>
  <c r="U93" i="26"/>
  <c r="V93" i="26" s="1"/>
  <c r="S89" i="26"/>
  <c r="T89" i="26" s="1"/>
  <c r="U89" i="26"/>
  <c r="V89" i="26" s="1"/>
  <c r="S85" i="26"/>
  <c r="T85" i="26" s="1"/>
  <c r="U85" i="26"/>
  <c r="V85" i="26" s="1"/>
  <c r="S81" i="26"/>
  <c r="T81" i="26" s="1"/>
  <c r="U81" i="26"/>
  <c r="V81" i="26" s="1"/>
  <c r="S77" i="26"/>
  <c r="T77" i="26" s="1"/>
  <c r="U77" i="26"/>
  <c r="V77" i="26" s="1"/>
  <c r="U73" i="26"/>
  <c r="V73" i="26" s="1"/>
  <c r="S73" i="26"/>
  <c r="T73" i="26" s="1"/>
  <c r="S69" i="26"/>
  <c r="T69" i="26" s="1"/>
  <c r="U69" i="26"/>
  <c r="V69" i="26" s="1"/>
  <c r="S65" i="26"/>
  <c r="T65" i="26" s="1"/>
  <c r="U65" i="26"/>
  <c r="V65" i="26" s="1"/>
  <c r="U61" i="26"/>
  <c r="V61" i="26" s="1"/>
  <c r="S61" i="26"/>
  <c r="T61" i="26" s="1"/>
  <c r="S57" i="26"/>
  <c r="T57" i="26" s="1"/>
  <c r="U57" i="26"/>
  <c r="V57" i="26" s="1"/>
  <c r="S53" i="26"/>
  <c r="T53" i="26" s="1"/>
  <c r="U53" i="26"/>
  <c r="V53" i="26" s="1"/>
  <c r="S49" i="26"/>
  <c r="T49" i="26" s="1"/>
  <c r="U49" i="26"/>
  <c r="V49" i="26" s="1"/>
  <c r="S45" i="26"/>
  <c r="T45" i="26" s="1"/>
  <c r="U45" i="26"/>
  <c r="V45" i="26" s="1"/>
  <c r="U41" i="26"/>
  <c r="V41" i="26" s="1"/>
  <c r="S41" i="26"/>
  <c r="T41" i="26" s="1"/>
  <c r="S37" i="26"/>
  <c r="T37" i="26" s="1"/>
  <c r="U37" i="26"/>
  <c r="V37" i="26" s="1"/>
  <c r="S33" i="26"/>
  <c r="T33" i="26" s="1"/>
  <c r="U33" i="26"/>
  <c r="V33" i="26" s="1"/>
  <c r="U29" i="26"/>
  <c r="V29" i="26" s="1"/>
  <c r="S29" i="26"/>
  <c r="T29" i="26" s="1"/>
  <c r="S25" i="26"/>
  <c r="T25" i="26" s="1"/>
  <c r="U25" i="26"/>
  <c r="V25" i="26" s="1"/>
  <c r="S21" i="26"/>
  <c r="T21" i="26" s="1"/>
  <c r="U21" i="26"/>
  <c r="V21" i="26" s="1"/>
  <c r="S17" i="26"/>
  <c r="T17" i="26" s="1"/>
  <c r="U17" i="26"/>
  <c r="V17" i="26" s="1"/>
  <c r="S13" i="26"/>
  <c r="T13" i="26" s="1"/>
  <c r="U13" i="26"/>
  <c r="V13" i="26" s="1"/>
  <c r="S9" i="26"/>
  <c r="T9" i="26" s="1"/>
  <c r="U9" i="26"/>
  <c r="V9" i="26" s="1"/>
  <c r="S5" i="26"/>
  <c r="T5" i="26" s="1"/>
  <c r="U5" i="26"/>
  <c r="V5" i="26" s="1"/>
  <c r="S1005" i="26"/>
  <c r="T1005" i="26" s="1"/>
  <c r="S981" i="26"/>
  <c r="T981" i="26" s="1"/>
  <c r="S974" i="26"/>
  <c r="T974" i="26" s="1"/>
  <c r="S970" i="26"/>
  <c r="T970" i="26" s="1"/>
  <c r="S954" i="26"/>
  <c r="T954" i="26" s="1"/>
  <c r="S950" i="26"/>
  <c r="T950" i="26" s="1"/>
  <c r="S945" i="26"/>
  <c r="T945" i="26" s="1"/>
  <c r="S930" i="26"/>
  <c r="T930" i="26" s="1"/>
  <c r="S926" i="26"/>
  <c r="T926" i="26" s="1"/>
  <c r="U921" i="26"/>
  <c r="V921" i="26" s="1"/>
  <c r="S902" i="26"/>
  <c r="T902" i="26" s="1"/>
  <c r="S893" i="26"/>
  <c r="T893" i="26" s="1"/>
  <c r="S869" i="26"/>
  <c r="T869" i="26" s="1"/>
  <c r="S853" i="26"/>
  <c r="T853" i="26" s="1"/>
  <c r="U841" i="26"/>
  <c r="V841" i="26" s="1"/>
  <c r="U830" i="26"/>
  <c r="V830" i="26" s="1"/>
  <c r="S825" i="26"/>
  <c r="T825" i="26" s="1"/>
  <c r="U813" i="26"/>
  <c r="V813" i="26" s="1"/>
  <c r="U801" i="26"/>
  <c r="V801" i="26" s="1"/>
  <c r="U790" i="26"/>
  <c r="V790" i="26" s="1"/>
  <c r="U773" i="26"/>
  <c r="V773" i="26" s="1"/>
  <c r="U762" i="26"/>
  <c r="V762" i="26" s="1"/>
  <c r="U750" i="26"/>
  <c r="V750" i="26" s="1"/>
  <c r="U733" i="26"/>
  <c r="V733" i="26" s="1"/>
  <c r="U722" i="26"/>
  <c r="V722" i="26" s="1"/>
  <c r="S657" i="26"/>
  <c r="T657" i="26" s="1"/>
  <c r="U650" i="26"/>
  <c r="V650" i="26" s="1"/>
  <c r="S545" i="26"/>
  <c r="T545" i="26" s="1"/>
  <c r="U501" i="26"/>
  <c r="V501" i="26" s="1"/>
  <c r="U493" i="26"/>
  <c r="V493" i="26" s="1"/>
  <c r="S486" i="26"/>
  <c r="T486" i="26" s="1"/>
  <c r="U478" i="26"/>
  <c r="V478" i="26" s="1"/>
  <c r="S417" i="26"/>
  <c r="T417" i="26" s="1"/>
  <c r="S334" i="26"/>
  <c r="T334" i="26" s="1"/>
  <c r="U286" i="26"/>
  <c r="V286" i="26" s="1"/>
  <c r="S243" i="26"/>
  <c r="T243" i="26" s="1"/>
  <c r="S202" i="26"/>
  <c r="T202" i="26" s="1"/>
  <c r="S161" i="26"/>
  <c r="T161" i="26" s="1"/>
  <c r="U71" i="26"/>
  <c r="V71" i="26" s="1"/>
  <c r="J8" i="46" l="1"/>
  <c r="L8" i="46"/>
  <c r="J9" i="46"/>
  <c r="L9" i="46"/>
  <c r="J10" i="46"/>
  <c r="L10" i="46"/>
  <c r="J11" i="46"/>
  <c r="L11" i="46"/>
  <c r="J12" i="46"/>
  <c r="L12" i="46"/>
  <c r="J13" i="46"/>
  <c r="L13" i="46"/>
  <c r="J14" i="46"/>
  <c r="L14" i="46"/>
  <c r="J15" i="46"/>
  <c r="L15" i="46"/>
  <c r="J16" i="46"/>
  <c r="L16" i="46"/>
  <c r="J17" i="46"/>
  <c r="L17" i="46"/>
  <c r="J18" i="46"/>
  <c r="L18" i="46"/>
  <c r="J19" i="46"/>
  <c r="L19" i="46"/>
  <c r="J20" i="46"/>
  <c r="L20" i="46"/>
  <c r="J21" i="46"/>
  <c r="L21" i="46"/>
  <c r="J22" i="46"/>
  <c r="L22" i="46"/>
  <c r="J23" i="46"/>
  <c r="L23" i="46"/>
  <c r="J24" i="46"/>
  <c r="L24" i="46"/>
  <c r="J25" i="46"/>
  <c r="L25" i="46"/>
  <c r="J26" i="46"/>
  <c r="L26" i="46"/>
  <c r="J27" i="46"/>
  <c r="L27" i="46"/>
  <c r="J28" i="46"/>
  <c r="L28" i="46"/>
  <c r="J29" i="46"/>
  <c r="L29" i="46"/>
  <c r="J30" i="46"/>
  <c r="L30" i="46"/>
  <c r="J31" i="46"/>
  <c r="L31" i="46"/>
  <c r="J32" i="46"/>
  <c r="L32" i="46"/>
  <c r="J33" i="46"/>
  <c r="L33" i="46"/>
  <c r="J34" i="46"/>
  <c r="L34" i="46"/>
  <c r="J35" i="46"/>
  <c r="L35" i="46"/>
  <c r="J36" i="46"/>
  <c r="L36" i="46"/>
  <c r="J37" i="46"/>
  <c r="L37" i="46"/>
  <c r="J38" i="46"/>
  <c r="L38" i="46"/>
  <c r="J39" i="46"/>
  <c r="L39" i="46"/>
  <c r="J40" i="46"/>
  <c r="L40" i="46"/>
  <c r="J41" i="46"/>
  <c r="L41" i="46"/>
  <c r="J42" i="46"/>
  <c r="L42" i="46"/>
  <c r="J43" i="46"/>
  <c r="L43" i="46"/>
  <c r="J44" i="46"/>
  <c r="L44" i="46"/>
  <c r="J45" i="46"/>
  <c r="L45" i="46"/>
  <c r="J46" i="46"/>
  <c r="L46" i="46"/>
  <c r="J47" i="46"/>
  <c r="L47" i="46"/>
  <c r="J48" i="46"/>
  <c r="L48" i="46"/>
  <c r="J49" i="46"/>
  <c r="L49" i="46"/>
  <c r="J50" i="46"/>
  <c r="L50" i="46"/>
  <c r="J51" i="46"/>
  <c r="L51" i="46"/>
  <c r="J52" i="46"/>
  <c r="L52" i="46"/>
  <c r="J53" i="46"/>
  <c r="L53" i="46"/>
  <c r="J54" i="46"/>
  <c r="L54" i="46"/>
  <c r="J55" i="46"/>
  <c r="L55" i="46"/>
  <c r="J56" i="46"/>
  <c r="L56" i="46"/>
  <c r="J57" i="46"/>
  <c r="L57" i="46"/>
  <c r="J58" i="46"/>
  <c r="L58" i="46"/>
  <c r="J59" i="46"/>
  <c r="L59" i="46"/>
  <c r="J60" i="46"/>
  <c r="L60" i="46"/>
  <c r="J61" i="46"/>
  <c r="L61" i="46"/>
  <c r="J62" i="46"/>
  <c r="L62" i="46"/>
  <c r="J63" i="46"/>
  <c r="L63" i="46"/>
  <c r="J64" i="46"/>
  <c r="L64" i="46"/>
  <c r="J65" i="46"/>
  <c r="L65" i="46"/>
  <c r="J66" i="46"/>
  <c r="L66" i="46"/>
  <c r="J67" i="46"/>
  <c r="L67" i="46"/>
  <c r="J68" i="46"/>
  <c r="L68" i="46"/>
  <c r="J69" i="46"/>
  <c r="L69" i="46"/>
  <c r="J70" i="46"/>
  <c r="L70" i="46"/>
  <c r="J71" i="46"/>
  <c r="L71" i="46"/>
  <c r="J72" i="46"/>
  <c r="L72" i="46"/>
  <c r="J73" i="46"/>
  <c r="L73" i="46"/>
  <c r="J74" i="46"/>
  <c r="L74" i="46"/>
  <c r="J75" i="46"/>
  <c r="L75" i="46"/>
  <c r="J76" i="46"/>
  <c r="L76" i="46"/>
  <c r="J77" i="46"/>
  <c r="L77" i="46"/>
  <c r="J78" i="46"/>
  <c r="L78" i="46"/>
  <c r="J79" i="46"/>
  <c r="L79" i="46"/>
  <c r="J80" i="46"/>
  <c r="L80" i="46"/>
  <c r="J81" i="46"/>
  <c r="L81" i="46"/>
  <c r="J82" i="46"/>
  <c r="L82" i="46"/>
  <c r="J83" i="46"/>
  <c r="L83" i="46"/>
  <c r="J84" i="46"/>
  <c r="L84" i="46"/>
  <c r="J85" i="46"/>
  <c r="L85" i="46"/>
  <c r="J86" i="46"/>
  <c r="L86" i="46"/>
  <c r="J87" i="46"/>
  <c r="L87" i="46"/>
  <c r="J88" i="46"/>
  <c r="L88" i="46"/>
  <c r="J89" i="46"/>
  <c r="L89" i="46"/>
  <c r="J90" i="46"/>
  <c r="L90" i="46"/>
  <c r="J91" i="46"/>
  <c r="L91" i="46"/>
  <c r="J92" i="46"/>
  <c r="L92" i="46"/>
  <c r="J93" i="46"/>
  <c r="L93" i="46"/>
  <c r="J94" i="46"/>
  <c r="L94" i="46"/>
  <c r="J95" i="46"/>
  <c r="L95" i="46"/>
  <c r="J96" i="46"/>
  <c r="L96" i="46"/>
  <c r="J97" i="46"/>
  <c r="L97" i="46"/>
  <c r="J98" i="46"/>
  <c r="L98" i="46"/>
  <c r="J99" i="46"/>
  <c r="L99" i="46"/>
  <c r="J100" i="46"/>
  <c r="L100" i="46"/>
  <c r="J101" i="46"/>
  <c r="L101" i="46"/>
  <c r="J102" i="46"/>
  <c r="L102" i="46"/>
  <c r="J103" i="46"/>
  <c r="L103" i="46"/>
  <c r="J104" i="46"/>
  <c r="L104" i="46"/>
  <c r="J105" i="46"/>
  <c r="L105" i="46"/>
  <c r="J106" i="46"/>
  <c r="L106" i="46"/>
  <c r="J107" i="46"/>
  <c r="L107" i="46"/>
  <c r="J108" i="46"/>
  <c r="L108" i="46"/>
  <c r="J109" i="46"/>
  <c r="L109" i="46"/>
  <c r="J110" i="46"/>
  <c r="L110" i="46"/>
  <c r="J111" i="46"/>
  <c r="L111" i="46"/>
  <c r="J112" i="46"/>
  <c r="L112" i="46"/>
  <c r="J113" i="46"/>
  <c r="L113" i="46"/>
  <c r="J114" i="46"/>
  <c r="L114" i="46"/>
  <c r="J115" i="46"/>
  <c r="L115" i="46"/>
  <c r="J116" i="46"/>
  <c r="L116" i="46"/>
  <c r="J117" i="46"/>
  <c r="L117" i="46"/>
  <c r="J118" i="46"/>
  <c r="L118" i="46"/>
  <c r="J119" i="46"/>
  <c r="L119" i="46"/>
  <c r="J120" i="46"/>
  <c r="L120" i="46"/>
  <c r="J121" i="46"/>
  <c r="L121" i="46"/>
  <c r="J122" i="46"/>
  <c r="L122" i="46"/>
  <c r="J123" i="46"/>
  <c r="L123" i="46"/>
  <c r="J124" i="46"/>
  <c r="L124" i="46"/>
  <c r="J125" i="46"/>
  <c r="L125" i="46"/>
  <c r="J126" i="46"/>
  <c r="L126" i="46"/>
  <c r="J127" i="46"/>
  <c r="L127" i="46"/>
  <c r="J128" i="46"/>
  <c r="L128" i="46"/>
  <c r="J129" i="46"/>
  <c r="L129" i="46"/>
  <c r="J130" i="46"/>
  <c r="L130" i="46"/>
  <c r="J131" i="46"/>
  <c r="L131" i="46"/>
  <c r="J132" i="46"/>
  <c r="L132" i="46"/>
  <c r="J133" i="46"/>
  <c r="L133" i="46"/>
  <c r="J134" i="46"/>
  <c r="L134" i="46"/>
  <c r="J135" i="46"/>
  <c r="L135" i="46"/>
  <c r="J136" i="46"/>
  <c r="L136" i="46"/>
  <c r="J137" i="46"/>
  <c r="L137" i="46"/>
  <c r="J138" i="46"/>
  <c r="L138" i="46"/>
  <c r="J139" i="46"/>
  <c r="L139" i="46"/>
  <c r="J140" i="46"/>
  <c r="L140" i="46"/>
  <c r="J141" i="46"/>
  <c r="L141" i="46"/>
  <c r="J142" i="46"/>
  <c r="L142" i="46"/>
  <c r="J143" i="46"/>
  <c r="L143" i="46"/>
  <c r="J144" i="46"/>
  <c r="L144" i="46"/>
  <c r="J145" i="46"/>
  <c r="L145" i="46"/>
  <c r="J146" i="46"/>
  <c r="L146" i="46"/>
  <c r="J147" i="46"/>
  <c r="L147" i="46"/>
  <c r="J148" i="46"/>
  <c r="L148" i="46"/>
  <c r="J149" i="46"/>
  <c r="L149" i="46"/>
  <c r="J150" i="46"/>
  <c r="L150" i="46"/>
  <c r="J151" i="46"/>
  <c r="L151" i="46"/>
  <c r="J152" i="46"/>
  <c r="L152" i="46"/>
  <c r="J153" i="46"/>
  <c r="L153" i="46"/>
  <c r="J154" i="46"/>
  <c r="L154" i="46"/>
  <c r="J155" i="46"/>
  <c r="L155" i="46"/>
  <c r="J156" i="46"/>
  <c r="L156" i="46"/>
  <c r="J157" i="46"/>
  <c r="L157" i="46"/>
  <c r="J158" i="46"/>
  <c r="L158" i="46"/>
  <c r="J159" i="46"/>
  <c r="L159" i="46"/>
  <c r="J160" i="46"/>
  <c r="L160" i="46"/>
  <c r="J161" i="46"/>
  <c r="L161" i="46"/>
  <c r="J162" i="46"/>
  <c r="L162" i="46"/>
  <c r="J163" i="46"/>
  <c r="L163" i="46"/>
  <c r="J164" i="46"/>
  <c r="L164" i="46"/>
  <c r="J165" i="46"/>
  <c r="L165" i="46"/>
  <c r="J166" i="46"/>
  <c r="L166" i="46"/>
  <c r="J167" i="46"/>
  <c r="L167" i="46"/>
  <c r="J168" i="46"/>
  <c r="L168" i="46"/>
  <c r="J169" i="46"/>
  <c r="L169" i="46"/>
  <c r="J170" i="46"/>
  <c r="L170" i="46"/>
  <c r="J171" i="46"/>
  <c r="L171" i="46"/>
  <c r="J172" i="46"/>
  <c r="L172" i="46"/>
  <c r="J173" i="46"/>
  <c r="L173" i="46"/>
  <c r="J174" i="46"/>
  <c r="L174" i="46"/>
  <c r="J175" i="46"/>
  <c r="L175" i="46"/>
  <c r="J176" i="46"/>
  <c r="L176" i="46"/>
  <c r="J177" i="46"/>
  <c r="L177" i="46"/>
  <c r="J178" i="46"/>
  <c r="L178" i="46"/>
  <c r="J179" i="46"/>
  <c r="L179" i="46"/>
  <c r="J180" i="46"/>
  <c r="L180" i="46"/>
  <c r="J181" i="46"/>
  <c r="L181" i="46"/>
  <c r="J182" i="46"/>
  <c r="L182" i="46"/>
  <c r="J183" i="46"/>
  <c r="L183" i="46"/>
  <c r="J184" i="46"/>
  <c r="L184" i="46"/>
  <c r="J185" i="46"/>
  <c r="L185" i="46"/>
  <c r="J186" i="46"/>
  <c r="L186" i="46"/>
  <c r="J187" i="46"/>
  <c r="L187" i="46"/>
  <c r="J188" i="46"/>
  <c r="L188" i="46"/>
  <c r="J189" i="46"/>
  <c r="L189" i="46"/>
  <c r="J190" i="46"/>
  <c r="L190" i="46"/>
  <c r="J191" i="46"/>
  <c r="L191" i="46"/>
  <c r="J192" i="46"/>
  <c r="L192" i="46"/>
  <c r="J193" i="46"/>
  <c r="L193" i="46"/>
  <c r="J194" i="46"/>
  <c r="L194" i="46"/>
  <c r="J195" i="46"/>
  <c r="L195" i="46"/>
  <c r="J196" i="46"/>
  <c r="L196" i="46"/>
  <c r="J197" i="46"/>
  <c r="L197" i="46"/>
  <c r="J198" i="46"/>
  <c r="L198" i="46"/>
  <c r="J199" i="46"/>
  <c r="L199" i="46"/>
  <c r="J200" i="46"/>
  <c r="L200" i="46"/>
  <c r="J201" i="46"/>
  <c r="L201" i="46"/>
  <c r="J202" i="46"/>
  <c r="L202" i="46"/>
  <c r="J203" i="46"/>
  <c r="L203" i="46"/>
  <c r="J204" i="46"/>
  <c r="L204" i="46"/>
  <c r="J205" i="46"/>
  <c r="L205" i="46"/>
  <c r="J206" i="46"/>
  <c r="L206" i="46"/>
  <c r="J207" i="46"/>
  <c r="L207" i="46"/>
  <c r="J208" i="46"/>
  <c r="L208" i="46"/>
  <c r="J209" i="46"/>
  <c r="L209" i="46"/>
  <c r="J210" i="46"/>
  <c r="L210" i="46"/>
  <c r="J211" i="46"/>
  <c r="L211" i="46"/>
  <c r="J212" i="46"/>
  <c r="L212" i="46"/>
  <c r="J213" i="46"/>
  <c r="L213" i="46"/>
  <c r="J214" i="46"/>
  <c r="L214" i="46"/>
  <c r="J215" i="46"/>
  <c r="L215" i="46"/>
  <c r="J216" i="46"/>
  <c r="L216" i="46"/>
  <c r="J217" i="46"/>
  <c r="L217" i="46"/>
  <c r="J218" i="46"/>
  <c r="L218" i="46"/>
  <c r="J219" i="46"/>
  <c r="L219" i="46"/>
  <c r="J220" i="46"/>
  <c r="L220" i="46"/>
  <c r="J221" i="46"/>
  <c r="L221" i="46"/>
  <c r="J222" i="46"/>
  <c r="L222" i="46"/>
  <c r="J223" i="46"/>
  <c r="L223" i="46"/>
  <c r="J224" i="46"/>
  <c r="L224" i="46"/>
  <c r="J225" i="46"/>
  <c r="L225" i="46"/>
  <c r="J226" i="46"/>
  <c r="L226" i="46"/>
  <c r="J227" i="46"/>
  <c r="L227" i="46"/>
  <c r="J228" i="46"/>
  <c r="L228" i="46"/>
  <c r="J229" i="46"/>
  <c r="L229" i="46"/>
  <c r="J230" i="46"/>
  <c r="L230" i="46"/>
  <c r="J231" i="46"/>
  <c r="L231" i="46"/>
  <c r="J232" i="46"/>
  <c r="L232" i="46"/>
  <c r="J233" i="46"/>
  <c r="L233" i="46"/>
  <c r="J234" i="46"/>
  <c r="L234" i="46"/>
  <c r="J235" i="46"/>
  <c r="L235" i="46"/>
  <c r="J236" i="46"/>
  <c r="L236" i="46"/>
  <c r="J237" i="46"/>
  <c r="L237" i="46"/>
  <c r="J238" i="46"/>
  <c r="L238" i="46"/>
  <c r="J239" i="46"/>
  <c r="L239" i="46"/>
  <c r="J240" i="46"/>
  <c r="L240" i="46"/>
  <c r="J241" i="46"/>
  <c r="L241" i="46"/>
  <c r="J242" i="46"/>
  <c r="L242" i="46"/>
  <c r="J243" i="46"/>
  <c r="L243" i="46"/>
  <c r="J244" i="46"/>
  <c r="L244" i="46"/>
  <c r="J245" i="46"/>
  <c r="L245" i="46"/>
  <c r="J246" i="46"/>
  <c r="L246" i="46"/>
  <c r="J247" i="46"/>
  <c r="L247" i="46"/>
  <c r="J248" i="46"/>
  <c r="L248" i="46"/>
  <c r="J249" i="46"/>
  <c r="L249" i="46"/>
  <c r="J250" i="46"/>
  <c r="L250" i="46"/>
  <c r="J251" i="46"/>
  <c r="L251" i="46"/>
  <c r="J252" i="46"/>
  <c r="L252" i="46"/>
  <c r="J253" i="46"/>
  <c r="L253" i="46"/>
  <c r="J254" i="46"/>
  <c r="L254" i="46"/>
  <c r="J255" i="46"/>
  <c r="L255" i="46"/>
  <c r="J256" i="46"/>
  <c r="L256" i="46"/>
  <c r="J257" i="46"/>
  <c r="L257" i="46"/>
  <c r="J258" i="46"/>
  <c r="L258" i="46"/>
  <c r="J259" i="46"/>
  <c r="L259" i="46"/>
  <c r="J260" i="46"/>
  <c r="L260" i="46"/>
  <c r="J261" i="46"/>
  <c r="L261" i="46"/>
  <c r="J262" i="46"/>
  <c r="L262" i="46"/>
  <c r="J263" i="46"/>
  <c r="L263" i="46"/>
  <c r="J264" i="46"/>
  <c r="L264" i="46"/>
  <c r="J265" i="46"/>
  <c r="L265" i="46"/>
  <c r="J266" i="46"/>
  <c r="L266" i="46"/>
  <c r="J267" i="46"/>
  <c r="L267" i="46"/>
  <c r="J268" i="46"/>
  <c r="L268" i="46"/>
  <c r="J269" i="46"/>
  <c r="L269" i="46"/>
  <c r="J270" i="46"/>
  <c r="L270" i="46"/>
  <c r="J271" i="46"/>
  <c r="L271" i="46"/>
  <c r="J272" i="46"/>
  <c r="L272" i="46"/>
  <c r="J273" i="46"/>
  <c r="L273" i="46"/>
  <c r="J274" i="46"/>
  <c r="L274" i="46"/>
  <c r="J275" i="46"/>
  <c r="L275" i="46"/>
  <c r="J276" i="46"/>
  <c r="L276" i="46"/>
  <c r="J277" i="46"/>
  <c r="L277" i="46"/>
  <c r="J278" i="46"/>
  <c r="L278" i="46"/>
  <c r="J279" i="46"/>
  <c r="L279" i="46"/>
  <c r="J280" i="46"/>
  <c r="L280" i="46"/>
  <c r="J281" i="46"/>
  <c r="L281" i="46"/>
  <c r="J282" i="46"/>
  <c r="L282" i="46"/>
  <c r="J283" i="46"/>
  <c r="L283" i="46"/>
  <c r="J284" i="46"/>
  <c r="L284" i="46"/>
  <c r="J285" i="46"/>
  <c r="L285" i="46"/>
  <c r="J286" i="46"/>
  <c r="L286" i="46"/>
  <c r="J287" i="46"/>
  <c r="L287" i="46"/>
  <c r="J288" i="46"/>
  <c r="L288" i="46"/>
  <c r="J289" i="46"/>
  <c r="L289" i="46"/>
  <c r="J290" i="46"/>
  <c r="L290" i="46"/>
  <c r="J291" i="46"/>
  <c r="L291" i="46"/>
  <c r="J292" i="46"/>
  <c r="L292" i="46"/>
  <c r="J293" i="46"/>
  <c r="L293" i="46"/>
  <c r="J294" i="46"/>
  <c r="L294" i="46"/>
  <c r="J295" i="46"/>
  <c r="L295" i="46"/>
  <c r="J296" i="46"/>
  <c r="L296" i="46"/>
  <c r="J297" i="46"/>
  <c r="L297" i="46"/>
  <c r="J298" i="46"/>
  <c r="L298" i="46"/>
  <c r="J299" i="46"/>
  <c r="L299" i="46"/>
  <c r="J300" i="46"/>
  <c r="L300" i="46"/>
  <c r="J301" i="46"/>
  <c r="L301" i="46"/>
  <c r="J302" i="46"/>
  <c r="L302" i="46"/>
  <c r="J303" i="46"/>
  <c r="L303" i="46"/>
  <c r="J304" i="46"/>
  <c r="L304" i="46"/>
  <c r="J305" i="46"/>
  <c r="L305" i="46"/>
  <c r="J306" i="46"/>
  <c r="L306" i="46"/>
  <c r="J307" i="46"/>
  <c r="L307" i="46"/>
  <c r="J308" i="46"/>
  <c r="L308" i="46"/>
  <c r="J309" i="46"/>
  <c r="L309" i="46"/>
  <c r="J310" i="46"/>
  <c r="L310" i="46"/>
  <c r="J311" i="46"/>
  <c r="L311" i="46"/>
  <c r="J312" i="46"/>
  <c r="L312" i="46"/>
  <c r="J313" i="46"/>
  <c r="L313" i="46"/>
  <c r="J314" i="46"/>
  <c r="L314" i="46"/>
  <c r="J315" i="46"/>
  <c r="L315" i="46"/>
  <c r="J316" i="46"/>
  <c r="L316" i="46"/>
  <c r="J317" i="46"/>
  <c r="L317" i="46"/>
  <c r="J318" i="46"/>
  <c r="L318" i="46"/>
  <c r="J319" i="46"/>
  <c r="L319" i="46"/>
  <c r="J320" i="46"/>
  <c r="L320" i="46"/>
  <c r="J321" i="46"/>
  <c r="L321" i="46"/>
  <c r="J322" i="46"/>
  <c r="L322" i="46"/>
  <c r="J323" i="46"/>
  <c r="L323" i="46"/>
  <c r="J324" i="46"/>
  <c r="L324" i="46"/>
  <c r="J325" i="46"/>
  <c r="L325" i="46"/>
  <c r="J326" i="46"/>
  <c r="L326" i="46"/>
  <c r="J327" i="46"/>
  <c r="L327" i="46"/>
  <c r="J328" i="46"/>
  <c r="L328" i="46"/>
  <c r="J329" i="46"/>
  <c r="L329" i="46"/>
  <c r="J330" i="46"/>
  <c r="L330" i="46"/>
  <c r="J331" i="46"/>
  <c r="L331" i="46"/>
  <c r="J332" i="46"/>
  <c r="L332" i="46"/>
  <c r="J333" i="46"/>
  <c r="L333" i="46"/>
  <c r="J334" i="46"/>
  <c r="L334" i="46"/>
  <c r="J335" i="46"/>
  <c r="L335" i="46"/>
  <c r="J336" i="46"/>
  <c r="L336" i="46"/>
  <c r="J337" i="46"/>
  <c r="L337" i="46"/>
  <c r="J338" i="46"/>
  <c r="L338" i="46"/>
  <c r="J339" i="46"/>
  <c r="L339" i="46"/>
  <c r="J340" i="46"/>
  <c r="L340" i="46"/>
  <c r="J341" i="46"/>
  <c r="L341" i="46"/>
  <c r="J342" i="46"/>
  <c r="L342" i="46"/>
  <c r="J343" i="46"/>
  <c r="L343" i="46"/>
  <c r="J344" i="46"/>
  <c r="L344" i="46"/>
  <c r="J345" i="46"/>
  <c r="L345" i="46"/>
  <c r="J346" i="46"/>
  <c r="L346" i="46"/>
  <c r="J347" i="46"/>
  <c r="L347" i="46"/>
  <c r="J348" i="46"/>
  <c r="L348" i="46"/>
  <c r="J349" i="46"/>
  <c r="L349" i="46"/>
  <c r="J350" i="46"/>
  <c r="L350" i="46"/>
  <c r="J351" i="46"/>
  <c r="L351" i="46"/>
  <c r="J352" i="46"/>
  <c r="L352" i="46"/>
  <c r="J353" i="46"/>
  <c r="L353" i="46"/>
  <c r="J354" i="46"/>
  <c r="L354" i="46"/>
  <c r="J355" i="46"/>
  <c r="L355" i="46"/>
  <c r="J356" i="46"/>
  <c r="L356" i="46"/>
  <c r="J357" i="46"/>
  <c r="L357" i="46"/>
  <c r="J358" i="46"/>
  <c r="L358" i="46"/>
  <c r="J359" i="46"/>
  <c r="L359" i="46"/>
  <c r="J360" i="46"/>
  <c r="L360" i="46"/>
  <c r="J361" i="46"/>
  <c r="L361" i="46"/>
  <c r="J362" i="46"/>
  <c r="L362" i="46"/>
  <c r="J363" i="46"/>
  <c r="L363" i="46"/>
  <c r="J364" i="46"/>
  <c r="L364" i="46"/>
  <c r="J365" i="46"/>
  <c r="L365" i="46"/>
  <c r="J366" i="46"/>
  <c r="L366" i="46"/>
  <c r="J367" i="46"/>
  <c r="L367" i="46"/>
  <c r="J368" i="46"/>
  <c r="L368" i="46"/>
  <c r="J369" i="46"/>
  <c r="L369" i="46"/>
  <c r="J370" i="46"/>
  <c r="L370" i="46"/>
  <c r="J371" i="46"/>
  <c r="L371" i="46"/>
  <c r="J372" i="46"/>
  <c r="L372" i="46"/>
  <c r="J373" i="46"/>
  <c r="L373" i="46"/>
  <c r="J374" i="46"/>
  <c r="L374" i="46"/>
  <c r="J375" i="46"/>
  <c r="L375" i="46"/>
  <c r="J376" i="46"/>
  <c r="L376" i="46"/>
  <c r="J377" i="46"/>
  <c r="L377" i="46"/>
  <c r="J378" i="46"/>
  <c r="L378" i="46"/>
  <c r="J379" i="46"/>
  <c r="L379" i="46"/>
  <c r="J380" i="46"/>
  <c r="L380" i="46"/>
  <c r="J381" i="46"/>
  <c r="L381" i="46"/>
  <c r="J382" i="46"/>
  <c r="L382" i="46"/>
  <c r="J383" i="46"/>
  <c r="L383" i="46"/>
  <c r="J384" i="46"/>
  <c r="L384" i="46"/>
  <c r="J385" i="46"/>
  <c r="L385" i="46"/>
  <c r="J386" i="46"/>
  <c r="L386" i="46"/>
  <c r="J387" i="46"/>
  <c r="L387" i="46"/>
  <c r="J388" i="46"/>
  <c r="L388" i="46"/>
  <c r="J389" i="46"/>
  <c r="L389" i="46"/>
  <c r="J390" i="46"/>
  <c r="L390" i="46"/>
  <c r="J391" i="46"/>
  <c r="L391" i="46"/>
  <c r="J392" i="46"/>
  <c r="L392" i="46"/>
  <c r="J393" i="46"/>
  <c r="L393" i="46"/>
  <c r="J394" i="46"/>
  <c r="L394" i="46"/>
  <c r="J395" i="46"/>
  <c r="L395" i="46"/>
  <c r="J396" i="46"/>
  <c r="L396" i="46"/>
  <c r="J397" i="46"/>
  <c r="L397" i="46"/>
  <c r="J398" i="46"/>
  <c r="L398" i="46"/>
  <c r="J399" i="46"/>
  <c r="L399" i="46"/>
  <c r="J400" i="46"/>
  <c r="L400" i="46"/>
  <c r="J401" i="46"/>
  <c r="L401" i="46"/>
  <c r="J402" i="46"/>
  <c r="L402" i="46"/>
  <c r="J403" i="46"/>
  <c r="L403" i="46"/>
  <c r="J404" i="46"/>
  <c r="L404" i="46"/>
  <c r="J405" i="46"/>
  <c r="L405" i="46"/>
  <c r="J406" i="46"/>
  <c r="L406" i="46"/>
  <c r="J407" i="46"/>
  <c r="L407" i="46"/>
  <c r="J408" i="46"/>
  <c r="L408" i="46"/>
  <c r="J409" i="46"/>
  <c r="L409" i="46"/>
  <c r="J410" i="46"/>
  <c r="L410" i="46"/>
  <c r="J411" i="46"/>
  <c r="L411" i="46"/>
  <c r="J412" i="46"/>
  <c r="L412" i="46"/>
  <c r="J413" i="46"/>
  <c r="L413" i="46"/>
  <c r="J414" i="46"/>
  <c r="L414" i="46"/>
  <c r="J415" i="46"/>
  <c r="L415" i="46"/>
  <c r="J416" i="46"/>
  <c r="L416" i="46"/>
  <c r="J417" i="46"/>
  <c r="L417" i="46"/>
  <c r="J418" i="46"/>
  <c r="L418" i="46"/>
  <c r="J419" i="46"/>
  <c r="L419" i="46"/>
  <c r="J420" i="46"/>
  <c r="L420" i="46"/>
  <c r="J421" i="46"/>
  <c r="L421" i="46"/>
  <c r="J422" i="46"/>
  <c r="L422" i="46"/>
  <c r="J423" i="46"/>
  <c r="L423" i="46"/>
  <c r="J424" i="46"/>
  <c r="L424" i="46"/>
  <c r="J425" i="46"/>
  <c r="L425" i="46"/>
  <c r="J426" i="46"/>
  <c r="L426" i="46"/>
  <c r="J427" i="46"/>
  <c r="L427" i="46"/>
  <c r="J428" i="46"/>
  <c r="L428" i="46"/>
  <c r="J429" i="46"/>
  <c r="L429" i="46"/>
  <c r="J430" i="46"/>
  <c r="L430" i="46"/>
  <c r="J431" i="46"/>
  <c r="L431" i="46"/>
  <c r="J432" i="46"/>
  <c r="L432" i="46"/>
  <c r="J433" i="46"/>
  <c r="L433" i="46"/>
  <c r="J434" i="46"/>
  <c r="L434" i="46"/>
  <c r="J435" i="46"/>
  <c r="L435" i="46"/>
  <c r="J436" i="46"/>
  <c r="L436" i="46"/>
  <c r="J437" i="46"/>
  <c r="L437" i="46"/>
  <c r="J438" i="46"/>
  <c r="L438" i="46"/>
  <c r="J439" i="46"/>
  <c r="L439" i="46"/>
  <c r="J440" i="46"/>
  <c r="L440" i="46"/>
  <c r="J441" i="46"/>
  <c r="L441" i="46"/>
  <c r="J442" i="46"/>
  <c r="L442" i="46"/>
  <c r="J443" i="46"/>
  <c r="L443" i="46"/>
  <c r="J444" i="46"/>
  <c r="L444" i="46"/>
  <c r="J445" i="46"/>
  <c r="L445" i="46"/>
  <c r="J446" i="46"/>
  <c r="L446" i="46"/>
  <c r="J447" i="46"/>
  <c r="L447" i="46"/>
  <c r="J448" i="46"/>
  <c r="L448" i="46"/>
  <c r="J449" i="46"/>
  <c r="L449" i="46"/>
  <c r="J450" i="46"/>
  <c r="L450" i="46"/>
  <c r="J451" i="46"/>
  <c r="L451" i="46"/>
  <c r="J452" i="46"/>
  <c r="L452" i="46"/>
  <c r="J453" i="46"/>
  <c r="L453" i="46"/>
  <c r="J454" i="46"/>
  <c r="L454" i="46"/>
  <c r="J455" i="46"/>
  <c r="L455" i="46"/>
  <c r="J456" i="46"/>
  <c r="L456" i="46"/>
  <c r="J457" i="46"/>
  <c r="L457" i="46"/>
  <c r="J458" i="46"/>
  <c r="L458" i="46"/>
  <c r="J459" i="46"/>
  <c r="L459" i="46"/>
  <c r="J460" i="46"/>
  <c r="L460" i="46"/>
  <c r="J461" i="46"/>
  <c r="L461" i="46"/>
  <c r="J462" i="46"/>
  <c r="L462" i="46"/>
  <c r="J463" i="46"/>
  <c r="L463" i="46"/>
  <c r="J464" i="46"/>
  <c r="L464" i="46"/>
  <c r="J465" i="46"/>
  <c r="L465" i="46"/>
  <c r="J466" i="46"/>
  <c r="L466" i="46"/>
  <c r="J467" i="46"/>
  <c r="L467" i="46"/>
  <c r="J468" i="46"/>
  <c r="L468" i="46"/>
  <c r="J469" i="46"/>
  <c r="L469" i="46"/>
  <c r="J470" i="46"/>
  <c r="L470" i="46"/>
  <c r="J471" i="46"/>
  <c r="L471" i="46"/>
  <c r="J472" i="46"/>
  <c r="L472" i="46"/>
  <c r="J473" i="46"/>
  <c r="L473" i="46"/>
  <c r="J474" i="46"/>
  <c r="L474" i="46"/>
  <c r="J475" i="46"/>
  <c r="L475" i="46"/>
  <c r="J476" i="46"/>
  <c r="L476" i="46"/>
  <c r="J477" i="46"/>
  <c r="L477" i="46"/>
  <c r="J478" i="46"/>
  <c r="L478" i="46"/>
  <c r="J479" i="46"/>
  <c r="L479" i="46"/>
  <c r="J480" i="46"/>
  <c r="L480" i="46"/>
  <c r="J481" i="46"/>
  <c r="L481" i="46"/>
  <c r="J482" i="46"/>
  <c r="L482" i="46"/>
  <c r="J483" i="46"/>
  <c r="L483" i="46"/>
  <c r="J484" i="46"/>
  <c r="L484" i="46"/>
  <c r="J485" i="46"/>
  <c r="L485" i="46"/>
  <c r="J486" i="46"/>
  <c r="L486" i="46"/>
  <c r="J487" i="46"/>
  <c r="L487" i="46"/>
  <c r="J488" i="46"/>
  <c r="L488" i="46"/>
  <c r="J489" i="46"/>
  <c r="L489" i="46"/>
  <c r="J490" i="46"/>
  <c r="L490" i="46"/>
  <c r="J491" i="46"/>
  <c r="L491" i="46"/>
  <c r="J492" i="46"/>
  <c r="L492" i="46"/>
  <c r="J493" i="46"/>
  <c r="L493" i="46"/>
  <c r="J494" i="46"/>
  <c r="L494" i="46"/>
  <c r="J495" i="46"/>
  <c r="L495" i="46"/>
  <c r="J496" i="46"/>
  <c r="L496" i="46"/>
  <c r="J497" i="46"/>
  <c r="L497" i="46"/>
  <c r="J498" i="46"/>
  <c r="L498" i="46"/>
  <c r="J499" i="46"/>
  <c r="L499" i="46"/>
  <c r="J500" i="46"/>
  <c r="L500" i="46"/>
  <c r="J501" i="46"/>
  <c r="L501" i="46"/>
  <c r="J502" i="46"/>
  <c r="L502" i="46"/>
  <c r="J503" i="46"/>
  <c r="L503" i="46"/>
  <c r="J504" i="46"/>
  <c r="L504" i="46"/>
  <c r="J505" i="46"/>
  <c r="L505" i="46"/>
  <c r="J506" i="46"/>
  <c r="L506" i="46"/>
  <c r="J507" i="46"/>
  <c r="L507" i="46"/>
  <c r="J508" i="46"/>
  <c r="L508" i="46"/>
  <c r="J509" i="46"/>
  <c r="L509" i="46"/>
  <c r="J510" i="46"/>
  <c r="L510" i="46"/>
  <c r="J511" i="46"/>
  <c r="L511" i="46"/>
  <c r="J512" i="46"/>
  <c r="L512" i="46"/>
  <c r="J513" i="46"/>
  <c r="L513" i="46"/>
  <c r="J514" i="46"/>
  <c r="L514" i="46"/>
  <c r="J515" i="46"/>
  <c r="L515" i="46"/>
  <c r="J516" i="46"/>
  <c r="L516" i="46"/>
  <c r="J517" i="46"/>
  <c r="L517" i="46"/>
  <c r="J518" i="46"/>
  <c r="L518" i="46"/>
  <c r="J519" i="46"/>
  <c r="L519" i="46"/>
  <c r="J520" i="46"/>
  <c r="L520" i="46"/>
  <c r="J521" i="46"/>
  <c r="L521" i="46"/>
  <c r="J522" i="46"/>
  <c r="L522" i="46"/>
  <c r="J523" i="46"/>
  <c r="L523" i="46"/>
  <c r="J524" i="46"/>
  <c r="L524" i="46"/>
  <c r="J525" i="46"/>
  <c r="L525" i="46"/>
  <c r="J526" i="46"/>
  <c r="L526" i="46"/>
  <c r="J527" i="46"/>
  <c r="L527" i="46"/>
  <c r="J528" i="46"/>
  <c r="L528" i="46"/>
  <c r="J529" i="46"/>
  <c r="L529" i="46"/>
  <c r="J530" i="46"/>
  <c r="L530" i="46"/>
  <c r="J531" i="46"/>
  <c r="L531" i="46"/>
  <c r="J532" i="46"/>
  <c r="L532" i="46"/>
  <c r="J533" i="46"/>
  <c r="L533" i="46"/>
  <c r="J534" i="46"/>
  <c r="L534" i="46"/>
  <c r="J535" i="46"/>
  <c r="L535" i="46"/>
  <c r="J536" i="46"/>
  <c r="L536" i="46"/>
  <c r="J537" i="46"/>
  <c r="L537" i="46"/>
  <c r="J538" i="46"/>
  <c r="L538" i="46"/>
  <c r="J539" i="46"/>
  <c r="L539" i="46"/>
  <c r="J540" i="46"/>
  <c r="L540" i="46"/>
  <c r="J541" i="46"/>
  <c r="L541" i="46"/>
  <c r="J542" i="46"/>
  <c r="L542" i="46"/>
  <c r="J543" i="46"/>
  <c r="L543" i="46"/>
  <c r="J544" i="46"/>
  <c r="L544" i="46"/>
  <c r="J545" i="46"/>
  <c r="L545" i="46"/>
  <c r="J546" i="46"/>
  <c r="L546" i="46"/>
  <c r="J547" i="46"/>
  <c r="L547" i="46"/>
  <c r="J548" i="46"/>
  <c r="L548" i="46"/>
  <c r="J549" i="46"/>
  <c r="L549" i="46"/>
  <c r="J550" i="46"/>
  <c r="L550" i="46"/>
  <c r="J551" i="46"/>
  <c r="L551" i="46"/>
  <c r="J552" i="46"/>
  <c r="L552" i="46"/>
  <c r="J553" i="46"/>
  <c r="L553" i="46"/>
  <c r="J554" i="46"/>
  <c r="L554" i="46"/>
  <c r="J555" i="46"/>
  <c r="L555" i="46"/>
  <c r="J556" i="46"/>
  <c r="L556" i="46"/>
  <c r="J557" i="46"/>
  <c r="L557" i="46"/>
  <c r="J558" i="46"/>
  <c r="L558" i="46"/>
  <c r="J559" i="46"/>
  <c r="L559" i="46"/>
  <c r="J560" i="46"/>
  <c r="L560" i="46"/>
  <c r="J561" i="46"/>
  <c r="L561" i="46"/>
  <c r="J562" i="46"/>
  <c r="L562" i="46"/>
  <c r="J563" i="46"/>
  <c r="L563" i="46"/>
  <c r="J564" i="46"/>
  <c r="L564" i="46"/>
  <c r="J565" i="46"/>
  <c r="L565" i="46"/>
  <c r="J566" i="46"/>
  <c r="L566" i="46"/>
  <c r="J567" i="46"/>
  <c r="L567" i="46"/>
  <c r="J568" i="46"/>
  <c r="L568" i="46"/>
  <c r="J569" i="46"/>
  <c r="L569" i="46"/>
  <c r="J570" i="46"/>
  <c r="L570" i="46"/>
  <c r="J571" i="46"/>
  <c r="L571" i="46"/>
  <c r="J572" i="46"/>
  <c r="L572" i="46"/>
  <c r="J573" i="46"/>
  <c r="L573" i="46"/>
  <c r="J574" i="46"/>
  <c r="L574" i="46"/>
  <c r="J575" i="46"/>
  <c r="L575" i="46"/>
  <c r="J576" i="46"/>
  <c r="L576" i="46"/>
  <c r="J577" i="46"/>
  <c r="L577" i="46"/>
  <c r="J578" i="46"/>
  <c r="L578" i="46"/>
  <c r="J579" i="46"/>
  <c r="L579" i="46"/>
  <c r="J580" i="46"/>
  <c r="L580" i="46"/>
  <c r="J581" i="46"/>
  <c r="L581" i="46"/>
  <c r="J582" i="46"/>
  <c r="L582" i="46"/>
  <c r="J583" i="46"/>
  <c r="L583" i="46"/>
  <c r="J584" i="46"/>
  <c r="L584" i="46"/>
  <c r="J585" i="46"/>
  <c r="L585" i="46"/>
  <c r="J586" i="46"/>
  <c r="L586" i="46"/>
  <c r="J587" i="46"/>
  <c r="L587" i="46"/>
  <c r="J588" i="46"/>
  <c r="L588" i="46"/>
  <c r="J589" i="46"/>
  <c r="L589" i="46"/>
  <c r="J590" i="46"/>
  <c r="L590" i="46"/>
  <c r="J591" i="46"/>
  <c r="L591" i="46"/>
  <c r="J592" i="46"/>
  <c r="L592" i="46"/>
  <c r="J593" i="46"/>
  <c r="L593" i="46"/>
  <c r="J594" i="46"/>
  <c r="L594" i="46"/>
  <c r="M51" i="46"/>
  <c r="M348" i="46" l="1"/>
  <c r="M518" i="46"/>
  <c r="M433" i="46"/>
  <c r="M517" i="46"/>
  <c r="M432" i="46"/>
  <c r="M343" i="46"/>
  <c r="M561" i="46"/>
  <c r="M476" i="46"/>
  <c r="M390" i="46"/>
  <c r="M179" i="46"/>
  <c r="M560" i="46"/>
  <c r="M474" i="46"/>
  <c r="M389" i="46"/>
  <c r="M175" i="46"/>
  <c r="M582" i="46"/>
  <c r="M540" i="46"/>
  <c r="M497" i="46"/>
  <c r="M454" i="46"/>
  <c r="M412" i="46"/>
  <c r="M369" i="46"/>
  <c r="M263" i="46"/>
  <c r="M95" i="46"/>
  <c r="M581" i="46"/>
  <c r="M538" i="46"/>
  <c r="M496" i="46"/>
  <c r="M453" i="46"/>
  <c r="M410" i="46"/>
  <c r="M368" i="46"/>
  <c r="M259" i="46"/>
  <c r="M87" i="46"/>
  <c r="M593" i="46"/>
  <c r="M572" i="46"/>
  <c r="M550" i="46"/>
  <c r="M529" i="46"/>
  <c r="M508" i="46"/>
  <c r="M486" i="46"/>
  <c r="M465" i="46"/>
  <c r="M444" i="46"/>
  <c r="M422" i="46"/>
  <c r="M401" i="46"/>
  <c r="M380" i="46"/>
  <c r="M358" i="46"/>
  <c r="M307" i="46"/>
  <c r="M223" i="46"/>
  <c r="M135" i="46"/>
  <c r="L7" i="46"/>
  <c r="M8" i="46"/>
  <c r="M12" i="46"/>
  <c r="M16" i="46"/>
  <c r="M20" i="46"/>
  <c r="M24" i="46"/>
  <c r="M28" i="46"/>
  <c r="M32" i="46"/>
  <c r="M36" i="46"/>
  <c r="M40" i="46"/>
  <c r="M44" i="46"/>
  <c r="M48" i="46"/>
  <c r="M52" i="46"/>
  <c r="M56" i="46"/>
  <c r="M60" i="46"/>
  <c r="M64" i="46"/>
  <c r="M68" i="46"/>
  <c r="M72" i="46"/>
  <c r="M76" i="46"/>
  <c r="M80" i="46"/>
  <c r="M84" i="46"/>
  <c r="M88" i="46"/>
  <c r="M92" i="46"/>
  <c r="M96" i="46"/>
  <c r="M100" i="46"/>
  <c r="M104" i="46"/>
  <c r="M108" i="46"/>
  <c r="M112" i="46"/>
  <c r="M116" i="46"/>
  <c r="M120" i="46"/>
  <c r="M124" i="46"/>
  <c r="M128" i="46"/>
  <c r="M132" i="46"/>
  <c r="M136" i="46"/>
  <c r="M140" i="46"/>
  <c r="M144" i="46"/>
  <c r="M148" i="46"/>
  <c r="M152" i="46"/>
  <c r="M156" i="46"/>
  <c r="M160" i="46"/>
  <c r="M164" i="46"/>
  <c r="M168" i="46"/>
  <c r="M172" i="46"/>
  <c r="M176" i="46"/>
  <c r="M180" i="46"/>
  <c r="M184" i="46"/>
  <c r="M188" i="46"/>
  <c r="M192" i="46"/>
  <c r="M196" i="46"/>
  <c r="M200" i="46"/>
  <c r="M204" i="46"/>
  <c r="M208" i="46"/>
  <c r="M212" i="46"/>
  <c r="M216" i="46"/>
  <c r="M220" i="46"/>
  <c r="M224" i="46"/>
  <c r="M228" i="46"/>
  <c r="M232" i="46"/>
  <c r="M236" i="46"/>
  <c r="M240" i="46"/>
  <c r="M244" i="46"/>
  <c r="M248" i="46"/>
  <c r="M252" i="46"/>
  <c r="M256" i="46"/>
  <c r="M260" i="46"/>
  <c r="M264" i="46"/>
  <c r="M268" i="46"/>
  <c r="M272" i="46"/>
  <c r="M276" i="46"/>
  <c r="M280" i="46"/>
  <c r="M284" i="46"/>
  <c r="M288" i="46"/>
  <c r="M292" i="46"/>
  <c r="M296" i="46"/>
  <c r="M300" i="46"/>
  <c r="M304" i="46"/>
  <c r="M308" i="46"/>
  <c r="M312" i="46"/>
  <c r="M316" i="46"/>
  <c r="M320" i="46"/>
  <c r="M324" i="46"/>
  <c r="M328" i="46"/>
  <c r="M332" i="46"/>
  <c r="M336" i="46"/>
  <c r="M340" i="46"/>
  <c r="M344" i="46"/>
  <c r="M9" i="46"/>
  <c r="M13" i="46"/>
  <c r="M17" i="46"/>
  <c r="M21" i="46"/>
  <c r="M25" i="46"/>
  <c r="M29" i="46"/>
  <c r="M33" i="46"/>
  <c r="M37" i="46"/>
  <c r="M41" i="46"/>
  <c r="M45" i="46"/>
  <c r="M49" i="46"/>
  <c r="M53" i="46"/>
  <c r="M57" i="46"/>
  <c r="M61" i="46"/>
  <c r="M65" i="46"/>
  <c r="M69" i="46"/>
  <c r="M73" i="46"/>
  <c r="M77" i="46"/>
  <c r="M81" i="46"/>
  <c r="M85" i="46"/>
  <c r="M89" i="46"/>
  <c r="M93" i="46"/>
  <c r="M97" i="46"/>
  <c r="M101" i="46"/>
  <c r="M105" i="46"/>
  <c r="M109" i="46"/>
  <c r="M113" i="46"/>
  <c r="M117" i="46"/>
  <c r="M121" i="46"/>
  <c r="M125" i="46"/>
  <c r="M129" i="46"/>
  <c r="M133" i="46"/>
  <c r="M137" i="46"/>
  <c r="M141" i="46"/>
  <c r="M145" i="46"/>
  <c r="M149" i="46"/>
  <c r="M153" i="46"/>
  <c r="M157" i="46"/>
  <c r="M161" i="46"/>
  <c r="M165" i="46"/>
  <c r="M169" i="46"/>
  <c r="M173" i="46"/>
  <c r="M177" i="46"/>
  <c r="M181" i="46"/>
  <c r="M185" i="46"/>
  <c r="M189" i="46"/>
  <c r="M193" i="46"/>
  <c r="M197" i="46"/>
  <c r="M201" i="46"/>
  <c r="M205" i="46"/>
  <c r="M209" i="46"/>
  <c r="M213" i="46"/>
  <c r="M217" i="46"/>
  <c r="M221" i="46"/>
  <c r="M225" i="46"/>
  <c r="M229" i="46"/>
  <c r="M233" i="46"/>
  <c r="M237" i="46"/>
  <c r="M241" i="46"/>
  <c r="M245" i="46"/>
  <c r="M249" i="46"/>
  <c r="M253" i="46"/>
  <c r="M257" i="46"/>
  <c r="M261" i="46"/>
  <c r="M265" i="46"/>
  <c r="M269" i="46"/>
  <c r="M273" i="46"/>
  <c r="M277" i="46"/>
  <c r="M281" i="46"/>
  <c r="M285" i="46"/>
  <c r="M289" i="46"/>
  <c r="M293" i="46"/>
  <c r="M297" i="46"/>
  <c r="M301" i="46"/>
  <c r="M305" i="46"/>
  <c r="M309" i="46"/>
  <c r="M313" i="46"/>
  <c r="M317" i="46"/>
  <c r="M321" i="46"/>
  <c r="M325" i="46"/>
  <c r="M329" i="46"/>
  <c r="M333" i="46"/>
  <c r="M337" i="46"/>
  <c r="M341" i="46"/>
  <c r="M345" i="46"/>
  <c r="M10" i="46"/>
  <c r="M14" i="46"/>
  <c r="M18" i="46"/>
  <c r="M22" i="46"/>
  <c r="M26" i="46"/>
  <c r="M30" i="46"/>
  <c r="M34" i="46"/>
  <c r="M38" i="46"/>
  <c r="M42" i="46"/>
  <c r="M46" i="46"/>
  <c r="M50" i="46"/>
  <c r="M54" i="46"/>
  <c r="M58" i="46"/>
  <c r="M62" i="46"/>
  <c r="M66" i="46"/>
  <c r="M70" i="46"/>
  <c r="M74" i="46"/>
  <c r="M78" i="46"/>
  <c r="M82" i="46"/>
  <c r="M86" i="46"/>
  <c r="M90" i="46"/>
  <c r="M94" i="46"/>
  <c r="M98" i="46"/>
  <c r="M102" i="46"/>
  <c r="M106" i="46"/>
  <c r="M110" i="46"/>
  <c r="M114" i="46"/>
  <c r="M118" i="46"/>
  <c r="M122" i="46"/>
  <c r="M126" i="46"/>
  <c r="M130" i="46"/>
  <c r="M134" i="46"/>
  <c r="M138" i="46"/>
  <c r="M142" i="46"/>
  <c r="M146" i="46"/>
  <c r="M150" i="46"/>
  <c r="M154" i="46"/>
  <c r="M158" i="46"/>
  <c r="M162" i="46"/>
  <c r="M166" i="46"/>
  <c r="M170" i="46"/>
  <c r="M174" i="46"/>
  <c r="M178" i="46"/>
  <c r="M182" i="46"/>
  <c r="M186" i="46"/>
  <c r="M190" i="46"/>
  <c r="M194" i="46"/>
  <c r="M198" i="46"/>
  <c r="M202" i="46"/>
  <c r="M206" i="46"/>
  <c r="M210" i="46"/>
  <c r="M214" i="46"/>
  <c r="M218" i="46"/>
  <c r="M222" i="46"/>
  <c r="M226" i="46"/>
  <c r="M230" i="46"/>
  <c r="M234" i="46"/>
  <c r="M238" i="46"/>
  <c r="M242" i="46"/>
  <c r="M246" i="46"/>
  <c r="M250" i="46"/>
  <c r="M254" i="46"/>
  <c r="M258" i="46"/>
  <c r="M262" i="46"/>
  <c r="M266" i="46"/>
  <c r="M270" i="46"/>
  <c r="M274" i="46"/>
  <c r="M278" i="46"/>
  <c r="M282" i="46"/>
  <c r="M286" i="46"/>
  <c r="M290" i="46"/>
  <c r="M294" i="46"/>
  <c r="M298" i="46"/>
  <c r="M302" i="46"/>
  <c r="M306" i="46"/>
  <c r="M310" i="46"/>
  <c r="M314" i="46"/>
  <c r="M318" i="46"/>
  <c r="M322" i="46"/>
  <c r="M326" i="46"/>
  <c r="M330" i="46"/>
  <c r="M334" i="46"/>
  <c r="M338" i="46"/>
  <c r="M342" i="46"/>
  <c r="M346" i="46"/>
  <c r="M11" i="46"/>
  <c r="M27" i="46"/>
  <c r="M43" i="46"/>
  <c r="M59" i="46"/>
  <c r="M75" i="46"/>
  <c r="M91" i="46"/>
  <c r="M107" i="46"/>
  <c r="M123" i="46"/>
  <c r="M139" i="46"/>
  <c r="M155" i="46"/>
  <c r="M171" i="46"/>
  <c r="M187" i="46"/>
  <c r="M203" i="46"/>
  <c r="M219" i="46"/>
  <c r="M235" i="46"/>
  <c r="M251" i="46"/>
  <c r="M267" i="46"/>
  <c r="M283" i="46"/>
  <c r="M299" i="46"/>
  <c r="M315" i="46"/>
  <c r="M331" i="46"/>
  <c r="M347" i="46"/>
  <c r="M351" i="46"/>
  <c r="M355" i="46"/>
  <c r="M359" i="46"/>
  <c r="M363" i="46"/>
  <c r="M367" i="46"/>
  <c r="M371" i="46"/>
  <c r="M375" i="46"/>
  <c r="M379" i="46"/>
  <c r="M383" i="46"/>
  <c r="M387" i="46"/>
  <c r="M391" i="46"/>
  <c r="M395" i="46"/>
  <c r="M399" i="46"/>
  <c r="M403" i="46"/>
  <c r="M407" i="46"/>
  <c r="M411" i="46"/>
  <c r="M415" i="46"/>
  <c r="M419" i="46"/>
  <c r="M423" i="46"/>
  <c r="M427" i="46"/>
  <c r="M431" i="46"/>
  <c r="M435" i="46"/>
  <c r="M439" i="46"/>
  <c r="M443" i="46"/>
  <c r="M447" i="46"/>
  <c r="M451" i="46"/>
  <c r="M455" i="46"/>
  <c r="M459" i="46"/>
  <c r="M463" i="46"/>
  <c r="M467" i="46"/>
  <c r="M471" i="46"/>
  <c r="M475" i="46"/>
  <c r="M479" i="46"/>
  <c r="M483" i="46"/>
  <c r="M487" i="46"/>
  <c r="M491" i="46"/>
  <c r="M495" i="46"/>
  <c r="M499" i="46"/>
  <c r="M503" i="46"/>
  <c r="M507" i="46"/>
  <c r="M511" i="46"/>
  <c r="M515" i="46"/>
  <c r="M519" i="46"/>
  <c r="M523" i="46"/>
  <c r="M527" i="46"/>
  <c r="M531" i="46"/>
  <c r="M535" i="46"/>
  <c r="M539" i="46"/>
  <c r="M543" i="46"/>
  <c r="M547" i="46"/>
  <c r="M551" i="46"/>
  <c r="M555" i="46"/>
  <c r="M559" i="46"/>
  <c r="M563" i="46"/>
  <c r="M567" i="46"/>
  <c r="M571" i="46"/>
  <c r="M575" i="46"/>
  <c r="M579" i="46"/>
  <c r="M583" i="46"/>
  <c r="M587" i="46"/>
  <c r="M591" i="46"/>
  <c r="M15" i="46"/>
  <c r="M35" i="46"/>
  <c r="M55" i="46"/>
  <c r="M79" i="46"/>
  <c r="M99" i="46"/>
  <c r="M119" i="46"/>
  <c r="M143" i="46"/>
  <c r="M163" i="46"/>
  <c r="M183" i="46"/>
  <c r="M207" i="46"/>
  <c r="M227" i="46"/>
  <c r="M247" i="46"/>
  <c r="M271" i="46"/>
  <c r="M291" i="46"/>
  <c r="M311" i="46"/>
  <c r="M335" i="46"/>
  <c r="M349" i="46"/>
  <c r="M354" i="46"/>
  <c r="M360" i="46"/>
  <c r="M365" i="46"/>
  <c r="M370" i="46"/>
  <c r="M376" i="46"/>
  <c r="M381" i="46"/>
  <c r="M386" i="46"/>
  <c r="M392" i="46"/>
  <c r="M397" i="46"/>
  <c r="M402" i="46"/>
  <c r="M408" i="46"/>
  <c r="M413" i="46"/>
  <c r="M418" i="46"/>
  <c r="M424" i="46"/>
  <c r="M429" i="46"/>
  <c r="M434" i="46"/>
  <c r="M440" i="46"/>
  <c r="M445" i="46"/>
  <c r="M450" i="46"/>
  <c r="M456" i="46"/>
  <c r="M461" i="46"/>
  <c r="M466" i="46"/>
  <c r="M472" i="46"/>
  <c r="M477" i="46"/>
  <c r="M482" i="46"/>
  <c r="M488" i="46"/>
  <c r="M493" i="46"/>
  <c r="M498" i="46"/>
  <c r="M504" i="46"/>
  <c r="M509" i="46"/>
  <c r="M514" i="46"/>
  <c r="M520" i="46"/>
  <c r="M525" i="46"/>
  <c r="M530" i="46"/>
  <c r="M536" i="46"/>
  <c r="M541" i="46"/>
  <c r="M546" i="46"/>
  <c r="M552" i="46"/>
  <c r="M557" i="46"/>
  <c r="M562" i="46"/>
  <c r="M568" i="46"/>
  <c r="M573" i="46"/>
  <c r="M578" i="46"/>
  <c r="M584" i="46"/>
  <c r="M589" i="46"/>
  <c r="M594" i="46"/>
  <c r="M19" i="46"/>
  <c r="M39" i="46"/>
  <c r="M63" i="46"/>
  <c r="M83" i="46"/>
  <c r="M103" i="46"/>
  <c r="M127" i="46"/>
  <c r="M147" i="46"/>
  <c r="M167" i="46"/>
  <c r="M191" i="46"/>
  <c r="M211" i="46"/>
  <c r="M231" i="46"/>
  <c r="M255" i="46"/>
  <c r="M275" i="46"/>
  <c r="M295" i="46"/>
  <c r="M319" i="46"/>
  <c r="M339" i="46"/>
  <c r="M350" i="46"/>
  <c r="M356" i="46"/>
  <c r="M361" i="46"/>
  <c r="M366" i="46"/>
  <c r="M372" i="46"/>
  <c r="M377" i="46"/>
  <c r="M382" i="46"/>
  <c r="M388" i="46"/>
  <c r="M393" i="46"/>
  <c r="M398" i="46"/>
  <c r="M404" i="46"/>
  <c r="M409" i="46"/>
  <c r="M414" i="46"/>
  <c r="M420" i="46"/>
  <c r="M425" i="46"/>
  <c r="M430" i="46"/>
  <c r="M436" i="46"/>
  <c r="M441" i="46"/>
  <c r="M446" i="46"/>
  <c r="M452" i="46"/>
  <c r="M457" i="46"/>
  <c r="M462" i="46"/>
  <c r="M468" i="46"/>
  <c r="M473" i="46"/>
  <c r="M478" i="46"/>
  <c r="M484" i="46"/>
  <c r="M489" i="46"/>
  <c r="M494" i="46"/>
  <c r="M500" i="46"/>
  <c r="M505" i="46"/>
  <c r="M510" i="46"/>
  <c r="M516" i="46"/>
  <c r="M521" i="46"/>
  <c r="M526" i="46"/>
  <c r="M532" i="46"/>
  <c r="M537" i="46"/>
  <c r="M542" i="46"/>
  <c r="M548" i="46"/>
  <c r="M553" i="46"/>
  <c r="M558" i="46"/>
  <c r="M564" i="46"/>
  <c r="M569" i="46"/>
  <c r="M574" i="46"/>
  <c r="M580" i="46"/>
  <c r="M585" i="46"/>
  <c r="M590" i="46"/>
  <c r="M23" i="46"/>
  <c r="M67" i="46"/>
  <c r="M111" i="46"/>
  <c r="M151" i="46"/>
  <c r="M195" i="46"/>
  <c r="M239" i="46"/>
  <c r="M279" i="46"/>
  <c r="M323" i="46"/>
  <c r="M352" i="46"/>
  <c r="M362" i="46"/>
  <c r="M373" i="46"/>
  <c r="M384" i="46"/>
  <c r="M394" i="46"/>
  <c r="M405" i="46"/>
  <c r="M416" i="46"/>
  <c r="M426" i="46"/>
  <c r="M437" i="46"/>
  <c r="M448" i="46"/>
  <c r="M458" i="46"/>
  <c r="M469" i="46"/>
  <c r="M480" i="46"/>
  <c r="M490" i="46"/>
  <c r="M501" i="46"/>
  <c r="M512" i="46"/>
  <c r="M522" i="46"/>
  <c r="M533" i="46"/>
  <c r="M544" i="46"/>
  <c r="M554" i="46"/>
  <c r="M565" i="46"/>
  <c r="M576" i="46"/>
  <c r="M586" i="46"/>
  <c r="M7" i="46"/>
  <c r="M31" i="46"/>
  <c r="M71" i="46"/>
  <c r="M115" i="46"/>
  <c r="M159" i="46"/>
  <c r="M199" i="46"/>
  <c r="M243" i="46"/>
  <c r="M287" i="46"/>
  <c r="M327" i="46"/>
  <c r="M353" i="46"/>
  <c r="M364" i="46"/>
  <c r="M374" i="46"/>
  <c r="M385" i="46"/>
  <c r="M396" i="46"/>
  <c r="M406" i="46"/>
  <c r="M417" i="46"/>
  <c r="M428" i="46"/>
  <c r="M438" i="46"/>
  <c r="M449" i="46"/>
  <c r="M460" i="46"/>
  <c r="M470" i="46"/>
  <c r="M481" i="46"/>
  <c r="M492" i="46"/>
  <c r="M502" i="46"/>
  <c r="M513" i="46"/>
  <c r="M524" i="46"/>
  <c r="M534" i="46"/>
  <c r="M545" i="46"/>
  <c r="M556" i="46"/>
  <c r="M566" i="46"/>
  <c r="M577" i="46"/>
  <c r="M588" i="46"/>
  <c r="M592" i="46"/>
  <c r="M570" i="46"/>
  <c r="M549" i="46"/>
  <c r="M528" i="46"/>
  <c r="M506" i="46"/>
  <c r="M485" i="46"/>
  <c r="M464" i="46"/>
  <c r="M442" i="46"/>
  <c r="M421" i="46"/>
  <c r="M400" i="46"/>
  <c r="M378" i="46"/>
  <c r="M357" i="46"/>
  <c r="M303" i="46"/>
  <c r="M215" i="46"/>
  <c r="M131" i="46"/>
  <c r="M47" i="46"/>
  <c r="L1062" i="26" l="1"/>
  <c r="L1071" i="26"/>
  <c r="N1075" i="26"/>
  <c r="L1080" i="26"/>
  <c r="L1063" i="26" l="1"/>
  <c r="S3" i="27" l="1"/>
  <c r="B3" i="27"/>
  <c r="X1024" i="26"/>
  <c r="X1023" i="26"/>
  <c r="X1022" i="26"/>
  <c r="X1021" i="26"/>
  <c r="X1020" i="26"/>
  <c r="X1019" i="26"/>
  <c r="X1018" i="26"/>
  <c r="X1017" i="26"/>
  <c r="X1016" i="26"/>
  <c r="X1015" i="26"/>
  <c r="X1014" i="26"/>
  <c r="X1013" i="26"/>
  <c r="X1012" i="26"/>
  <c r="X1011" i="26"/>
  <c r="X1010" i="26"/>
  <c r="X1009" i="26"/>
  <c r="X1008" i="26"/>
  <c r="X1007" i="26"/>
  <c r="X1006" i="26"/>
  <c r="X1005" i="26"/>
  <c r="X1004" i="26"/>
  <c r="X1003" i="26"/>
  <c r="X1002" i="26"/>
  <c r="X1001" i="26"/>
  <c r="X1000" i="26"/>
  <c r="X999" i="26"/>
  <c r="X998" i="26"/>
  <c r="X3" i="26"/>
  <c r="X5" i="26"/>
  <c r="X7" i="26"/>
  <c r="Y8" i="26"/>
  <c r="Y9" i="26"/>
  <c r="Y11" i="26"/>
  <c r="X12" i="26"/>
  <c r="Y14" i="26"/>
  <c r="X15" i="26"/>
  <c r="Y16" i="26"/>
  <c r="X18" i="26"/>
  <c r="Y21" i="26"/>
  <c r="X22" i="26"/>
  <c r="X31" i="26"/>
  <c r="Y32" i="26"/>
  <c r="X33" i="26"/>
  <c r="X37" i="26"/>
  <c r="X40" i="26"/>
  <c r="X41" i="26"/>
  <c r="Y42" i="26"/>
  <c r="X43" i="26"/>
  <c r="X45" i="26"/>
  <c r="X47" i="26"/>
  <c r="X48" i="26"/>
  <c r="Y52" i="26"/>
  <c r="X57" i="26"/>
  <c r="Y63" i="26"/>
  <c r="Y64" i="26"/>
  <c r="X65" i="26"/>
  <c r="Y66" i="26"/>
  <c r="X67" i="26"/>
  <c r="X70" i="26"/>
  <c r="X72" i="26"/>
  <c r="X74" i="26"/>
  <c r="X76" i="26"/>
  <c r="X77" i="26"/>
  <c r="X78" i="26"/>
  <c r="Y80" i="26"/>
  <c r="Y81" i="26"/>
  <c r="Y83" i="26"/>
  <c r="X84" i="26"/>
  <c r="X86" i="26"/>
  <c r="X89" i="26"/>
  <c r="X96" i="26"/>
  <c r="Y97" i="26"/>
  <c r="Y98" i="26"/>
  <c r="X99" i="26"/>
  <c r="X100" i="26"/>
  <c r="X101" i="26"/>
  <c r="X106" i="26"/>
  <c r="Y107" i="26"/>
  <c r="X110" i="26"/>
  <c r="X114" i="26"/>
  <c r="X116" i="26"/>
  <c r="Y117" i="26"/>
  <c r="Y118" i="26"/>
  <c r="Y119" i="26"/>
  <c r="X124" i="26"/>
  <c r="X125" i="26"/>
  <c r="Y126" i="26"/>
  <c r="Y127" i="26"/>
  <c r="X128" i="26"/>
  <c r="X131" i="26"/>
  <c r="X133" i="26"/>
  <c r="X134" i="26"/>
  <c r="X137" i="26"/>
  <c r="X138" i="26"/>
  <c r="X140" i="26"/>
  <c r="X142" i="26"/>
  <c r="X145" i="26"/>
  <c r="Y148" i="26"/>
  <c r="X150" i="26"/>
  <c r="X152" i="26"/>
  <c r="X153" i="26"/>
  <c r="X160" i="26"/>
  <c r="X161" i="26"/>
  <c r="Y163" i="26"/>
  <c r="X165" i="26"/>
  <c r="Y169" i="26"/>
  <c r="X170" i="26"/>
  <c r="X175" i="26"/>
  <c r="X182" i="26"/>
  <c r="Y183" i="26"/>
  <c r="X184" i="26"/>
  <c r="X185" i="26"/>
  <c r="X193" i="26"/>
  <c r="Y194" i="26"/>
  <c r="Y195" i="26"/>
  <c r="Y196" i="26"/>
  <c r="X197" i="26"/>
  <c r="X198" i="26"/>
  <c r="Y200" i="26"/>
  <c r="X201" i="26"/>
  <c r="X205" i="26"/>
  <c r="X206" i="26"/>
  <c r="X207" i="26"/>
  <c r="Y211" i="26"/>
  <c r="X212" i="26"/>
  <c r="Y213" i="26"/>
  <c r="Y214" i="26"/>
  <c r="X215" i="26"/>
  <c r="Y216" i="26"/>
  <c r="Y218" i="26"/>
  <c r="X219" i="26"/>
  <c r="X222" i="26"/>
  <c r="Y224" i="26"/>
  <c r="Y225" i="26"/>
  <c r="X226" i="26"/>
  <c r="X229" i="26"/>
  <c r="Y233" i="26"/>
  <c r="X234" i="26"/>
  <c r="X236" i="26"/>
  <c r="X237" i="26"/>
  <c r="X238" i="26"/>
  <c r="Y239" i="26"/>
  <c r="X255" i="26"/>
  <c r="X257" i="26"/>
  <c r="Y258" i="26"/>
  <c r="X259" i="26"/>
  <c r="X262" i="26"/>
  <c r="X263" i="26"/>
  <c r="Y264" i="26"/>
  <c r="Y265" i="26"/>
  <c r="Y266" i="26"/>
  <c r="Y269" i="26"/>
  <c r="X270" i="26"/>
  <c r="X271" i="26"/>
  <c r="X273" i="26"/>
  <c r="X275" i="26"/>
  <c r="Y275" i="26"/>
  <c r="Y286" i="26"/>
  <c r="X287" i="26"/>
  <c r="X288" i="26"/>
  <c r="X289" i="26"/>
  <c r="Y291" i="26"/>
  <c r="X292" i="26"/>
  <c r="X293" i="26"/>
  <c r="X294" i="26"/>
  <c r="X296" i="26"/>
  <c r="X297" i="26"/>
  <c r="X298" i="26"/>
  <c r="X299" i="26"/>
  <c r="X300" i="26"/>
  <c r="X301" i="26"/>
  <c r="X303" i="26"/>
  <c r="Y315" i="26"/>
  <c r="X317" i="26"/>
  <c r="X319" i="26"/>
  <c r="X337" i="26"/>
  <c r="X348" i="26"/>
  <c r="X353" i="26"/>
  <c r="Y354" i="26"/>
  <c r="X367" i="26"/>
  <c r="Y370" i="26"/>
  <c r="X371" i="26"/>
  <c r="X372" i="26"/>
  <c r="X374" i="26"/>
  <c r="X379" i="26"/>
  <c r="Y381" i="26"/>
  <c r="Y387" i="26"/>
  <c r="X388" i="26"/>
  <c r="Y390" i="26"/>
  <c r="X391" i="26"/>
  <c r="Y394" i="26"/>
  <c r="Y395" i="26"/>
  <c r="X396" i="26"/>
  <c r="Y402" i="26"/>
  <c r="X403" i="26"/>
  <c r="X404" i="26"/>
  <c r="Y405" i="26"/>
  <c r="Y407" i="26"/>
  <c r="X409" i="26"/>
  <c r="X410" i="26"/>
  <c r="Y413" i="26"/>
  <c r="X414" i="26"/>
  <c r="X416" i="26"/>
  <c r="Y417" i="26"/>
  <c r="X418" i="26"/>
  <c r="X420" i="26"/>
  <c r="X425" i="26"/>
  <c r="Y426" i="26"/>
  <c r="Y430" i="26"/>
  <c r="Y431" i="26"/>
  <c r="X432" i="26"/>
  <c r="Y433" i="26"/>
  <c r="X434" i="26"/>
  <c r="X443" i="26"/>
  <c r="Y446" i="26"/>
  <c r="X455" i="26"/>
  <c r="X458" i="26"/>
  <c r="X459" i="26"/>
  <c r="X462" i="26"/>
  <c r="X465" i="26"/>
  <c r="X467" i="26"/>
  <c r="Y477" i="26"/>
  <c r="Y500" i="26"/>
  <c r="Y502" i="26"/>
  <c r="X508" i="26"/>
  <c r="X510" i="26"/>
  <c r="X511" i="26"/>
  <c r="Y512" i="26"/>
  <c r="Y513" i="26"/>
  <c r="Y514" i="26"/>
  <c r="Y516" i="26"/>
  <c r="X519" i="26"/>
  <c r="X521" i="26"/>
  <c r="X523" i="26"/>
  <c r="X524" i="26"/>
  <c r="Y527" i="26"/>
  <c r="X530" i="26"/>
  <c r="X532" i="26"/>
  <c r="X544" i="26"/>
  <c r="X547" i="26"/>
  <c r="X548" i="26"/>
  <c r="Y549" i="26"/>
  <c r="X551" i="26"/>
  <c r="X553" i="26"/>
  <c r="Y568" i="26"/>
  <c r="Y569" i="26"/>
  <c r="X653" i="26"/>
  <c r="Y654" i="26"/>
  <c r="X656" i="26"/>
  <c r="X661" i="26"/>
  <c r="X664" i="26"/>
  <c r="Y665" i="26"/>
  <c r="Y666" i="26"/>
  <c r="X667" i="26"/>
  <c r="X669" i="26"/>
  <c r="X673" i="26"/>
  <c r="X676" i="26"/>
  <c r="X677" i="26"/>
  <c r="Y677" i="26"/>
  <c r="X679" i="26"/>
  <c r="X681" i="26"/>
  <c r="Y683" i="26"/>
  <c r="X684" i="26"/>
  <c r="X685" i="26"/>
  <c r="X686" i="26"/>
  <c r="Y693" i="26"/>
  <c r="X694" i="26"/>
  <c r="Y695" i="26"/>
  <c r="X697" i="26"/>
  <c r="Y700" i="26"/>
  <c r="Y701" i="26"/>
  <c r="Y702" i="26"/>
  <c r="X707" i="26"/>
  <c r="Y708" i="26"/>
  <c r="Y726" i="26"/>
  <c r="X727" i="26"/>
  <c r="Y730" i="26"/>
  <c r="Y731" i="26"/>
  <c r="Y733" i="26"/>
  <c r="X734" i="26"/>
  <c r="Y735" i="26"/>
  <c r="X736" i="26"/>
  <c r="X750" i="26"/>
  <c r="X752" i="26"/>
  <c r="X753" i="26"/>
  <c r="X755" i="26"/>
  <c r="X756" i="26"/>
  <c r="X760" i="26"/>
  <c r="X762" i="26"/>
  <c r="X763" i="26"/>
  <c r="X764" i="26"/>
  <c r="X766" i="26"/>
  <c r="X767" i="26"/>
  <c r="X769" i="26"/>
  <c r="X772" i="26"/>
  <c r="X774" i="26"/>
  <c r="X782" i="26"/>
  <c r="X783" i="26"/>
  <c r="X785" i="26"/>
  <c r="X787" i="26"/>
  <c r="X788" i="26"/>
  <c r="X790" i="26"/>
  <c r="X791" i="26"/>
  <c r="X792" i="26"/>
  <c r="X795" i="26"/>
  <c r="X796" i="26"/>
  <c r="X797" i="26"/>
  <c r="X802" i="26"/>
  <c r="Y803" i="26"/>
  <c r="X804" i="26"/>
  <c r="Y806" i="26"/>
  <c r="X807" i="26"/>
  <c r="X808" i="26"/>
  <c r="Y823" i="26"/>
  <c r="X824" i="26"/>
  <c r="Y826" i="26"/>
  <c r="X827" i="26"/>
  <c r="X829" i="26"/>
  <c r="Y830" i="26"/>
  <c r="X831" i="26"/>
  <c r="Y833" i="26"/>
  <c r="X834" i="26"/>
  <c r="X865" i="26"/>
  <c r="X870" i="26"/>
  <c r="X871" i="26"/>
  <c r="X872" i="26"/>
  <c r="Y873" i="26"/>
  <c r="X876" i="26"/>
  <c r="X879" i="26"/>
  <c r="Y880" i="26"/>
  <c r="Y886" i="26"/>
  <c r="X887" i="26"/>
  <c r="X899" i="26"/>
  <c r="Y900" i="26"/>
  <c r="Y906" i="26"/>
  <c r="Y907" i="26"/>
  <c r="X908" i="26"/>
  <c r="Y911" i="26"/>
  <c r="Y912" i="26"/>
  <c r="Y913" i="26"/>
  <c r="Y915" i="26"/>
  <c r="X916" i="26"/>
  <c r="X919" i="26"/>
  <c r="X920" i="26"/>
  <c r="X926" i="26"/>
  <c r="X933" i="26"/>
  <c r="X944" i="26"/>
  <c r="X945" i="26"/>
  <c r="X946" i="26"/>
  <c r="X969" i="26"/>
  <c r="Y970" i="26"/>
  <c r="X972" i="26"/>
  <c r="Y974" i="26"/>
  <c r="X980" i="26"/>
  <c r="X982" i="26"/>
  <c r="X985" i="26"/>
  <c r="Y988" i="26"/>
  <c r="X990" i="26"/>
  <c r="Y991" i="26"/>
  <c r="Y992" i="26"/>
  <c r="X1025" i="26"/>
  <c r="X1026" i="26"/>
  <c r="X1027" i="26"/>
  <c r="Y1027" i="26"/>
  <c r="X1034" i="26"/>
  <c r="X1038" i="26"/>
  <c r="X1039" i="26"/>
  <c r="X1040" i="26"/>
  <c r="Y1041" i="26"/>
  <c r="Y1042" i="26"/>
  <c r="X1043" i="26"/>
  <c r="X1045" i="26"/>
  <c r="X1048" i="26"/>
  <c r="X1049" i="26"/>
  <c r="X1050" i="26"/>
  <c r="X1051" i="26"/>
  <c r="X1053" i="26"/>
  <c r="X1063" i="26"/>
  <c r="X1066" i="26"/>
  <c r="X1067" i="26"/>
  <c r="X1068" i="26"/>
  <c r="X1072" i="26"/>
  <c r="X1073" i="26"/>
  <c r="X1074" i="26"/>
  <c r="X1075" i="26"/>
  <c r="X1076" i="26"/>
  <c r="X1077" i="26"/>
  <c r="X1078" i="26"/>
  <c r="N3" i="26"/>
  <c r="O6" i="43"/>
  <c r="P6" i="43" s="1"/>
  <c r="O5" i="43"/>
  <c r="P5" i="43" s="1"/>
  <c r="O4" i="43"/>
  <c r="P4" i="43" s="1"/>
  <c r="P3" i="43"/>
  <c r="O3" i="43"/>
  <c r="O2" i="43"/>
  <c r="P2" i="43" s="1"/>
  <c r="P28" i="44"/>
  <c r="O26" i="44"/>
  <c r="P26" i="44" s="1"/>
  <c r="O25" i="44"/>
  <c r="P25" i="44" s="1"/>
  <c r="O24" i="44"/>
  <c r="P24" i="44" s="1"/>
  <c r="O23" i="44"/>
  <c r="P23" i="44" s="1"/>
  <c r="O22" i="44"/>
  <c r="P22" i="44" s="1"/>
  <c r="O21" i="44"/>
  <c r="P21" i="44" s="1"/>
  <c r="O20" i="44"/>
  <c r="P20" i="44" s="1"/>
  <c r="O19" i="44"/>
  <c r="P19" i="44" s="1"/>
  <c r="O18" i="44"/>
  <c r="P18" i="44" s="1"/>
  <c r="O17" i="44"/>
  <c r="P17" i="44" s="1"/>
  <c r="O16" i="44"/>
  <c r="P16" i="44" s="1"/>
  <c r="O15" i="44"/>
  <c r="P15" i="44" s="1"/>
  <c r="O14" i="44"/>
  <c r="P14" i="44" s="1"/>
  <c r="O13" i="44"/>
  <c r="P13" i="44" s="1"/>
  <c r="O12" i="44"/>
  <c r="P12" i="44" s="1"/>
  <c r="O11" i="44"/>
  <c r="P11" i="44" s="1"/>
  <c r="O10" i="44"/>
  <c r="P10" i="44" s="1"/>
  <c r="O9" i="44"/>
  <c r="P9" i="44" s="1"/>
  <c r="O8" i="44"/>
  <c r="P8" i="44" s="1"/>
  <c r="O7" i="44"/>
  <c r="P7" i="44" s="1"/>
  <c r="O6" i="44"/>
  <c r="P6" i="44" s="1"/>
  <c r="O5" i="44"/>
  <c r="P5" i="44" s="1"/>
  <c r="O4" i="44"/>
  <c r="P4" i="44" s="1"/>
  <c r="O3" i="44"/>
  <c r="P3" i="44" s="1"/>
  <c r="O2" i="44"/>
  <c r="P2" i="44" s="1"/>
  <c r="O124" i="45"/>
  <c r="P124" i="45" s="1"/>
  <c r="O127" i="45"/>
  <c r="P127" i="45"/>
  <c r="O126" i="45"/>
  <c r="P126" i="45" s="1"/>
  <c r="O125" i="45"/>
  <c r="P125" i="45" s="1"/>
  <c r="O123" i="45"/>
  <c r="P123" i="45" s="1"/>
  <c r="O122" i="45"/>
  <c r="P122" i="45" s="1"/>
  <c r="O121" i="45"/>
  <c r="P121" i="45" s="1"/>
  <c r="O120" i="45"/>
  <c r="P120" i="45" s="1"/>
  <c r="O119" i="45"/>
  <c r="P119" i="45" s="1"/>
  <c r="O118" i="45"/>
  <c r="P118" i="45" s="1"/>
  <c r="O117" i="45"/>
  <c r="P117" i="45" s="1"/>
  <c r="O116" i="45"/>
  <c r="P116" i="45" s="1"/>
  <c r="O115" i="45"/>
  <c r="P115" i="45" s="1"/>
  <c r="O114" i="45"/>
  <c r="P114" i="45" s="1"/>
  <c r="O113" i="45"/>
  <c r="P113" i="45" s="1"/>
  <c r="O112" i="45"/>
  <c r="P112" i="45" s="1"/>
  <c r="O111" i="45"/>
  <c r="P111" i="45" s="1"/>
  <c r="O110" i="45"/>
  <c r="P110" i="45" s="1"/>
  <c r="O109" i="45"/>
  <c r="P109" i="45" s="1"/>
  <c r="O108" i="45"/>
  <c r="P108" i="45" s="1"/>
  <c r="O107" i="45"/>
  <c r="P107" i="45" s="1"/>
  <c r="O106" i="45"/>
  <c r="P106" i="45" s="1"/>
  <c r="O105" i="45"/>
  <c r="P105" i="45" s="1"/>
  <c r="O104" i="45"/>
  <c r="P104" i="45" s="1"/>
  <c r="O103" i="45"/>
  <c r="P103" i="45" s="1"/>
  <c r="O102" i="45"/>
  <c r="P102" i="45" s="1"/>
  <c r="O101" i="45"/>
  <c r="P101" i="45" s="1"/>
  <c r="O100" i="45"/>
  <c r="P100" i="45" s="1"/>
  <c r="O99" i="45"/>
  <c r="P99" i="45" s="1"/>
  <c r="O98" i="45"/>
  <c r="P98" i="45" s="1"/>
  <c r="O97" i="45"/>
  <c r="P97" i="45" s="1"/>
  <c r="O96" i="45"/>
  <c r="P96" i="45" s="1"/>
  <c r="O95" i="45"/>
  <c r="P95" i="45" s="1"/>
  <c r="O94" i="45"/>
  <c r="P94" i="45" s="1"/>
  <c r="O93" i="45"/>
  <c r="P93" i="45" s="1"/>
  <c r="O92" i="45"/>
  <c r="P92" i="45" s="1"/>
  <c r="O91" i="45"/>
  <c r="P91" i="45" s="1"/>
  <c r="O90" i="45"/>
  <c r="P90" i="45" s="1"/>
  <c r="O89" i="45"/>
  <c r="P89" i="45" s="1"/>
  <c r="O88" i="45"/>
  <c r="P88" i="45" s="1"/>
  <c r="O87" i="45"/>
  <c r="P87" i="45" s="1"/>
  <c r="O86" i="45"/>
  <c r="P86" i="45" s="1"/>
  <c r="O85" i="45"/>
  <c r="P85" i="45" s="1"/>
  <c r="O84" i="45"/>
  <c r="P84" i="45" s="1"/>
  <c r="O83" i="45"/>
  <c r="P83" i="45" s="1"/>
  <c r="O82" i="45"/>
  <c r="P82" i="45" s="1"/>
  <c r="O81" i="45"/>
  <c r="P81" i="45" s="1"/>
  <c r="O80" i="45"/>
  <c r="P80" i="45" s="1"/>
  <c r="O79" i="45"/>
  <c r="P79" i="45" s="1"/>
  <c r="O78" i="45"/>
  <c r="P78" i="45" s="1"/>
  <c r="O77" i="45"/>
  <c r="P77" i="45" s="1"/>
  <c r="O76" i="45"/>
  <c r="P76" i="45" s="1"/>
  <c r="O75" i="45"/>
  <c r="P75" i="45" s="1"/>
  <c r="O74" i="45"/>
  <c r="P74" i="45" s="1"/>
  <c r="O73" i="45"/>
  <c r="P73" i="45" s="1"/>
  <c r="O72" i="45"/>
  <c r="P72" i="45" s="1"/>
  <c r="O71" i="45"/>
  <c r="P71" i="45" s="1"/>
  <c r="O70" i="45"/>
  <c r="P70" i="45" s="1"/>
  <c r="O69" i="45"/>
  <c r="P69" i="45" s="1"/>
  <c r="O68" i="45"/>
  <c r="P68" i="45" s="1"/>
  <c r="O67" i="45"/>
  <c r="P67" i="45" s="1"/>
  <c r="O66" i="45"/>
  <c r="P66" i="45" s="1"/>
  <c r="O65" i="45"/>
  <c r="P65" i="45" s="1"/>
  <c r="O64" i="45"/>
  <c r="P64" i="45" s="1"/>
  <c r="O63" i="45"/>
  <c r="P63" i="45" s="1"/>
  <c r="O62" i="45"/>
  <c r="P62" i="45" s="1"/>
  <c r="O61" i="45"/>
  <c r="P61" i="45" s="1"/>
  <c r="O60" i="45"/>
  <c r="P60" i="45" s="1"/>
  <c r="O59" i="45"/>
  <c r="P59" i="45" s="1"/>
  <c r="O58" i="45"/>
  <c r="P58" i="45" s="1"/>
  <c r="O57" i="45"/>
  <c r="P57" i="45" s="1"/>
  <c r="O56" i="45"/>
  <c r="P56" i="45" s="1"/>
  <c r="O55" i="45"/>
  <c r="P55" i="45" s="1"/>
  <c r="O54" i="45"/>
  <c r="P54" i="45" s="1"/>
  <c r="O53" i="45"/>
  <c r="P53" i="45" s="1"/>
  <c r="O52" i="45"/>
  <c r="P52" i="45" s="1"/>
  <c r="O51" i="45"/>
  <c r="P51" i="45" s="1"/>
  <c r="O50" i="45"/>
  <c r="P50" i="45" s="1"/>
  <c r="O49" i="45"/>
  <c r="P49" i="45" s="1"/>
  <c r="O48" i="45"/>
  <c r="P48" i="45" s="1"/>
  <c r="O47" i="45"/>
  <c r="P47" i="45" s="1"/>
  <c r="O46" i="45"/>
  <c r="P46" i="45" s="1"/>
  <c r="O45" i="45"/>
  <c r="P45" i="45" s="1"/>
  <c r="O44" i="45"/>
  <c r="P44" i="45" s="1"/>
  <c r="O43" i="45"/>
  <c r="P43" i="45" s="1"/>
  <c r="O42" i="45"/>
  <c r="P42" i="45" s="1"/>
  <c r="O41" i="45"/>
  <c r="P41" i="45" s="1"/>
  <c r="O40" i="45"/>
  <c r="P40" i="45" s="1"/>
  <c r="O39" i="45"/>
  <c r="P39" i="45" s="1"/>
  <c r="O38" i="45"/>
  <c r="P38" i="45" s="1"/>
  <c r="P37" i="45"/>
  <c r="O37" i="45"/>
  <c r="O36" i="45"/>
  <c r="P36" i="45" s="1"/>
  <c r="P35" i="45"/>
  <c r="O35" i="45"/>
  <c r="O34" i="45"/>
  <c r="P34" i="45" s="1"/>
  <c r="O33" i="45"/>
  <c r="P33" i="45" s="1"/>
  <c r="O32" i="45"/>
  <c r="P32" i="45" s="1"/>
  <c r="O31" i="45"/>
  <c r="P31" i="45" s="1"/>
  <c r="O30" i="45"/>
  <c r="P30" i="45" s="1"/>
  <c r="P29" i="45"/>
  <c r="O29" i="45"/>
  <c r="O28" i="45"/>
  <c r="P28" i="45" s="1"/>
  <c r="P27" i="45"/>
  <c r="O27" i="45"/>
  <c r="O26" i="45"/>
  <c r="P26" i="45" s="1"/>
  <c r="O25" i="45"/>
  <c r="P25" i="45" s="1"/>
  <c r="O24" i="45"/>
  <c r="P24" i="45" s="1"/>
  <c r="O23" i="45"/>
  <c r="P23" i="45" s="1"/>
  <c r="O22" i="45"/>
  <c r="P22" i="45" s="1"/>
  <c r="P21" i="45"/>
  <c r="O21" i="45"/>
  <c r="O20" i="45"/>
  <c r="P20" i="45" s="1"/>
  <c r="P19" i="45"/>
  <c r="O19" i="45"/>
  <c r="O18" i="45"/>
  <c r="P18" i="45" s="1"/>
  <c r="O17" i="45"/>
  <c r="P17" i="45" s="1"/>
  <c r="O16" i="45"/>
  <c r="P16" i="45" s="1"/>
  <c r="O15" i="45"/>
  <c r="P15" i="45" s="1"/>
  <c r="O14" i="45"/>
  <c r="P14" i="45" s="1"/>
  <c r="P13" i="45"/>
  <c r="O13" i="45"/>
  <c r="O12" i="45"/>
  <c r="P12" i="45" s="1"/>
  <c r="P11" i="45"/>
  <c r="O11" i="45"/>
  <c r="O10" i="45"/>
  <c r="P10" i="45" s="1"/>
  <c r="O9" i="45"/>
  <c r="P9" i="45" s="1"/>
  <c r="O8" i="45"/>
  <c r="P8" i="45" s="1"/>
  <c r="O7" i="45"/>
  <c r="P7" i="45" s="1"/>
  <c r="O6" i="45"/>
  <c r="P6" i="45" s="1"/>
  <c r="P5" i="45"/>
  <c r="O5" i="45"/>
  <c r="O4" i="45"/>
  <c r="P4" i="45" s="1"/>
  <c r="P3" i="45"/>
  <c r="O3" i="45"/>
  <c r="O2" i="45"/>
  <c r="P2" i="45" s="1"/>
  <c r="G4" i="38"/>
  <c r="L15" i="9"/>
  <c r="K15" i="9"/>
  <c r="K8" i="9"/>
  <c r="L8" i="9"/>
  <c r="K9" i="9"/>
  <c r="L9" i="9"/>
  <c r="K10" i="9"/>
  <c r="L10" i="9"/>
  <c r="K11" i="9"/>
  <c r="L11" i="9"/>
  <c r="K12" i="9"/>
  <c r="L12" i="9"/>
  <c r="K13" i="9"/>
  <c r="L13" i="9"/>
  <c r="L7" i="9"/>
  <c r="K7" i="9"/>
  <c r="P8" i="43" l="1"/>
  <c r="G10" i="38" l="1"/>
  <c r="G9" i="38"/>
  <c r="G8" i="38"/>
  <c r="G7" i="38"/>
  <c r="H7" i="38" l="1"/>
  <c r="G14" i="38" l="1"/>
  <c r="G13" i="38"/>
  <c r="G12" i="38"/>
  <c r="H11" i="38"/>
  <c r="G11" i="38"/>
  <c r="G6" i="38"/>
  <c r="G5" i="38"/>
  <c r="S356" i="26" l="1"/>
  <c r="T356" i="26" s="1"/>
  <c r="X356" i="26" s="1"/>
  <c r="U359" i="26"/>
  <c r="V359" i="26" s="1"/>
  <c r="U358" i="26"/>
  <c r="V358" i="26" s="1"/>
  <c r="U357" i="26"/>
  <c r="V357" i="26" s="1"/>
  <c r="U356" i="26"/>
  <c r="V356" i="26" s="1"/>
  <c r="S359" i="26"/>
  <c r="T359" i="26" s="1"/>
  <c r="S358" i="26"/>
  <c r="T358" i="26" s="1"/>
  <c r="S357" i="26"/>
  <c r="T357" i="26" s="1"/>
  <c r="H3" i="38"/>
  <c r="S352" i="26"/>
  <c r="T352" i="26" s="1"/>
  <c r="X352" i="26" s="1"/>
  <c r="S349" i="26"/>
  <c r="T349" i="26" s="1"/>
  <c r="X349" i="26" s="1"/>
  <c r="U350" i="26"/>
  <c r="V350" i="26" s="1"/>
  <c r="S351" i="26"/>
  <c r="T351" i="26" s="1"/>
  <c r="X351" i="26" s="1"/>
  <c r="U351" i="26"/>
  <c r="V351" i="26" s="1"/>
  <c r="S350" i="26"/>
  <c r="T350" i="26" s="1"/>
  <c r="X350" i="26" s="1"/>
  <c r="U349" i="26"/>
  <c r="V349" i="26" s="1"/>
  <c r="U352" i="26"/>
  <c r="V352" i="26" s="1"/>
  <c r="U578" i="26"/>
  <c r="V578" i="26" s="1"/>
  <c r="U580" i="26"/>
  <c r="V580" i="26" s="1"/>
  <c r="S583" i="26"/>
  <c r="T583" i="26" s="1"/>
  <c r="X583" i="26" s="1"/>
  <c r="S575" i="26"/>
  <c r="T575" i="26" s="1"/>
  <c r="X575" i="26" s="1"/>
  <c r="U582" i="26"/>
  <c r="V582" i="26" s="1"/>
  <c r="U574" i="26"/>
  <c r="V574" i="26" s="1"/>
  <c r="U581" i="26"/>
  <c r="V581" i="26" s="1"/>
  <c r="U573" i="26"/>
  <c r="V573" i="26" s="1"/>
  <c r="U579" i="26"/>
  <c r="V579" i="26" s="1"/>
  <c r="S572" i="26"/>
  <c r="T572" i="26" s="1"/>
  <c r="X572" i="26" s="1"/>
  <c r="S576" i="26"/>
  <c r="T576" i="26" s="1"/>
  <c r="X576" i="26" s="1"/>
  <c r="S584" i="26"/>
  <c r="T584" i="26" s="1"/>
  <c r="X584" i="26" s="1"/>
  <c r="U583" i="26"/>
  <c r="V583" i="26" s="1"/>
  <c r="U575" i="26"/>
  <c r="V575" i="26" s="1"/>
  <c r="S582" i="26"/>
  <c r="T582" i="26" s="1"/>
  <c r="X582" i="26" s="1"/>
  <c r="S570" i="26"/>
  <c r="T570" i="26" s="1"/>
  <c r="X570" i="26" s="1"/>
  <c r="U585" i="26"/>
  <c r="V585" i="26" s="1"/>
  <c r="U577" i="26"/>
  <c r="V577" i="26" s="1"/>
  <c r="U576" i="26"/>
  <c r="V576" i="26" s="1"/>
  <c r="U584" i="26"/>
  <c r="V584" i="26" s="1"/>
  <c r="S579" i="26"/>
  <c r="T579" i="26" s="1"/>
  <c r="X579" i="26" s="1"/>
  <c r="S571" i="26"/>
  <c r="T571" i="26" s="1"/>
  <c r="X571" i="26" s="1"/>
  <c r="S578" i="26"/>
  <c r="T578" i="26" s="1"/>
  <c r="X578" i="26" s="1"/>
  <c r="U570" i="26"/>
  <c r="V570" i="26" s="1"/>
  <c r="S585" i="26"/>
  <c r="T585" i="26" s="1"/>
  <c r="X585" i="26" s="1"/>
  <c r="S577" i="26"/>
  <c r="T577" i="26" s="1"/>
  <c r="X577" i="26" s="1"/>
  <c r="S574" i="26"/>
  <c r="T574" i="26" s="1"/>
  <c r="X574" i="26" s="1"/>
  <c r="S581" i="26"/>
  <c r="T581" i="26" s="1"/>
  <c r="X581" i="26" s="1"/>
  <c r="S573" i="26"/>
  <c r="T573" i="26" s="1"/>
  <c r="X573" i="26" s="1"/>
  <c r="S580" i="26"/>
  <c r="T580" i="26" s="1"/>
  <c r="X580" i="26" s="1"/>
  <c r="U572" i="26"/>
  <c r="V572" i="26" s="1"/>
  <c r="U571" i="26"/>
  <c r="V571" i="26" s="1"/>
  <c r="S610" i="26" l="1"/>
  <c r="T610" i="26" s="1"/>
  <c r="U594" i="26"/>
  <c r="V594" i="26" s="1"/>
  <c r="Y594" i="26" s="1"/>
  <c r="U624" i="26"/>
  <c r="V624" i="26" s="1"/>
  <c r="U616" i="26"/>
  <c r="V616" i="26" s="1"/>
  <c r="U608" i="26"/>
  <c r="V608" i="26" s="1"/>
  <c r="U600" i="26"/>
  <c r="V600" i="26" s="1"/>
  <c r="U592" i="26"/>
  <c r="V592" i="26" s="1"/>
  <c r="U588" i="26"/>
  <c r="V588" i="26" s="1"/>
  <c r="U620" i="26"/>
  <c r="V620" i="26" s="1"/>
  <c r="S612" i="26"/>
  <c r="T612" i="26" s="1"/>
  <c r="U604" i="26"/>
  <c r="V604" i="26" s="1"/>
  <c r="S596" i="26"/>
  <c r="T596" i="26" s="1"/>
  <c r="U623" i="26"/>
  <c r="V623" i="26" s="1"/>
  <c r="U619" i="26"/>
  <c r="V619" i="26" s="1"/>
  <c r="U615" i="26"/>
  <c r="V615" i="26" s="1"/>
  <c r="U611" i="26"/>
  <c r="V611" i="26" s="1"/>
  <c r="S607" i="26"/>
  <c r="T607" i="26" s="1"/>
  <c r="U603" i="26"/>
  <c r="V603" i="26" s="1"/>
  <c r="Y603" i="26" s="1"/>
  <c r="S599" i="26"/>
  <c r="T599" i="26" s="1"/>
  <c r="U595" i="26"/>
  <c r="V595" i="26" s="1"/>
  <c r="Y595" i="26" s="1"/>
  <c r="U591" i="26"/>
  <c r="V591" i="26" s="1"/>
  <c r="U622" i="26"/>
  <c r="V622" i="26" s="1"/>
  <c r="U614" i="26"/>
  <c r="V614" i="26" s="1"/>
  <c r="S606" i="26"/>
  <c r="T606" i="26" s="1"/>
  <c r="S594" i="26"/>
  <c r="T594" i="26" s="1"/>
  <c r="U586" i="26"/>
  <c r="V586" i="26" s="1"/>
  <c r="Y586" i="26" s="1"/>
  <c r="U606" i="26"/>
  <c r="V606" i="26" s="1"/>
  <c r="U617" i="26"/>
  <c r="V617" i="26" s="1"/>
  <c r="S613" i="26"/>
  <c r="T613" i="26" s="1"/>
  <c r="U609" i="26"/>
  <c r="V609" i="26" s="1"/>
  <c r="S605" i="26"/>
  <c r="T605" i="26" s="1"/>
  <c r="S601" i="26"/>
  <c r="T601" i="26" s="1"/>
  <c r="X601" i="26" s="1"/>
  <c r="U597" i="26"/>
  <c r="V597" i="26" s="1"/>
  <c r="Y597" i="26" s="1"/>
  <c r="S593" i="26"/>
  <c r="T593" i="26" s="1"/>
  <c r="U589" i="26"/>
  <c r="V589" i="26" s="1"/>
  <c r="Y589" i="26" s="1"/>
  <c r="S590" i="26"/>
  <c r="T590" i="26" s="1"/>
  <c r="X590" i="26" s="1"/>
  <c r="S618" i="26"/>
  <c r="T618" i="26" s="1"/>
  <c r="U602" i="26"/>
  <c r="V602" i="26" s="1"/>
  <c r="S598" i="26"/>
  <c r="T598" i="26" s="1"/>
  <c r="X598" i="26" s="1"/>
  <c r="S624" i="26"/>
  <c r="T624" i="26" s="1"/>
  <c r="S616" i="26"/>
  <c r="T616" i="26" s="1"/>
  <c r="S608" i="26"/>
  <c r="T608" i="26" s="1"/>
  <c r="S600" i="26"/>
  <c r="T600" i="26" s="1"/>
  <c r="X600" i="26" s="1"/>
  <c r="S592" i="26"/>
  <c r="T592" i="26" s="1"/>
  <c r="S588" i="26"/>
  <c r="T588" i="26" s="1"/>
  <c r="U621" i="26"/>
  <c r="V621" i="26" s="1"/>
  <c r="S620" i="26"/>
  <c r="T620" i="26" s="1"/>
  <c r="U612" i="26"/>
  <c r="V612" i="26" s="1"/>
  <c r="S604" i="26"/>
  <c r="T604" i="26" s="1"/>
  <c r="X604" i="26" s="1"/>
  <c r="U596" i="26"/>
  <c r="V596" i="26" s="1"/>
  <c r="S623" i="26"/>
  <c r="T623" i="26" s="1"/>
  <c r="S619" i="26"/>
  <c r="T619" i="26" s="1"/>
  <c r="S615" i="26"/>
  <c r="T615" i="26" s="1"/>
  <c r="S611" i="26"/>
  <c r="T611" i="26" s="1"/>
  <c r="U607" i="26"/>
  <c r="V607" i="26" s="1"/>
  <c r="S603" i="26"/>
  <c r="T603" i="26" s="1"/>
  <c r="U599" i="26"/>
  <c r="V599" i="26" s="1"/>
  <c r="Y599" i="26" s="1"/>
  <c r="S595" i="26"/>
  <c r="T595" i="26" s="1"/>
  <c r="S591" i="26"/>
  <c r="T591" i="26" s="1"/>
  <c r="S587" i="26"/>
  <c r="T587" i="26" s="1"/>
  <c r="X587" i="26" s="1"/>
  <c r="U587" i="26"/>
  <c r="V587" i="26" s="1"/>
  <c r="S622" i="26"/>
  <c r="T622" i="26" s="1"/>
  <c r="U618" i="26"/>
  <c r="V618" i="26" s="1"/>
  <c r="U610" i="26"/>
  <c r="V610" i="26" s="1"/>
  <c r="S602" i="26"/>
  <c r="T602" i="26" s="1"/>
  <c r="U590" i="26"/>
  <c r="V590" i="26" s="1"/>
  <c r="S586" i="26"/>
  <c r="T586" i="26" s="1"/>
  <c r="S614" i="26"/>
  <c r="T614" i="26" s="1"/>
  <c r="U598" i="26"/>
  <c r="V598" i="26" s="1"/>
  <c r="S621" i="26"/>
  <c r="T621" i="26" s="1"/>
  <c r="S617" i="26"/>
  <c r="T617" i="26" s="1"/>
  <c r="U613" i="26"/>
  <c r="V613" i="26" s="1"/>
  <c r="S609" i="26"/>
  <c r="T609" i="26" s="1"/>
  <c r="U601" i="26"/>
  <c r="V601" i="26" s="1"/>
  <c r="S597" i="26"/>
  <c r="T597" i="26" s="1"/>
  <c r="U593" i="26"/>
  <c r="V593" i="26" s="1"/>
  <c r="S589" i="26"/>
  <c r="T589" i="26" s="1"/>
  <c r="U605" i="26"/>
  <c r="V605" i="26" s="1"/>
  <c r="Y570" i="26"/>
  <c r="Y573" i="26"/>
  <c r="Y350" i="26"/>
  <c r="Y579" i="26"/>
  <c r="Y584" i="26"/>
  <c r="Y585" i="26"/>
  <c r="Y580" i="26"/>
  <c r="Y349" i="26"/>
  <c r="Y582" i="26"/>
  <c r="Y575" i="26"/>
  <c r="Y574" i="26"/>
  <c r="Y581" i="26"/>
  <c r="Y583" i="26"/>
  <c r="Y577" i="26"/>
  <c r="Y352" i="26"/>
  <c r="Y571" i="26"/>
  <c r="Y576" i="26"/>
  <c r="Y578" i="26"/>
  <c r="Y572" i="26"/>
  <c r="Y351" i="26"/>
  <c r="N1080" i="26"/>
  <c r="N1079" i="26"/>
  <c r="N1078" i="26"/>
  <c r="L1078" i="26"/>
  <c r="M1078" i="26" s="1"/>
  <c r="N1077" i="26"/>
  <c r="L1077" i="26"/>
  <c r="M1077" i="26" s="1"/>
  <c r="N1076" i="26"/>
  <c r="L1076" i="26"/>
  <c r="M1076" i="26" s="1"/>
  <c r="L1075" i="26"/>
  <c r="M1075" i="26" s="1"/>
  <c r="N1074" i="26"/>
  <c r="L1074" i="26"/>
  <c r="M1074" i="26" s="1"/>
  <c r="N1073" i="26"/>
  <c r="L1073" i="26"/>
  <c r="M1073" i="26" s="1"/>
  <c r="N1072" i="26"/>
  <c r="L1072" i="26"/>
  <c r="M1072" i="26" s="1"/>
  <c r="N1071" i="26"/>
  <c r="N1070" i="26"/>
  <c r="N1069" i="26"/>
  <c r="N1068" i="26"/>
  <c r="L1068" i="26"/>
  <c r="M1068" i="26" s="1"/>
  <c r="N1067" i="26"/>
  <c r="L1067" i="26"/>
  <c r="M1067" i="26" s="1"/>
  <c r="N1066" i="26"/>
  <c r="L1066" i="26"/>
  <c r="M1066" i="26" s="1"/>
  <c r="N1063" i="26"/>
  <c r="M1063" i="26"/>
  <c r="N1062" i="26"/>
  <c r="N1061" i="26"/>
  <c r="N1060" i="26"/>
  <c r="N1059" i="26"/>
  <c r="N1058" i="26"/>
  <c r="N1057" i="26"/>
  <c r="N1056" i="26"/>
  <c r="N1055" i="26"/>
  <c r="N1054" i="26"/>
  <c r="N1053" i="26"/>
  <c r="L1053" i="26"/>
  <c r="M1053" i="26" s="1"/>
  <c r="N1052" i="26"/>
  <c r="N1051" i="26"/>
  <c r="L1051" i="26"/>
  <c r="M1051" i="26" s="1"/>
  <c r="N1050" i="26"/>
  <c r="L1050" i="26"/>
  <c r="M1050" i="26" s="1"/>
  <c r="N1049" i="26"/>
  <c r="L1049" i="26"/>
  <c r="M1049" i="26" s="1"/>
  <c r="N1048" i="26"/>
  <c r="L1048" i="26"/>
  <c r="M1048" i="26" s="1"/>
  <c r="N1047" i="26"/>
  <c r="N1046" i="26"/>
  <c r="N1045" i="26"/>
  <c r="L1045" i="26"/>
  <c r="M1045" i="26" s="1"/>
  <c r="N1044" i="26"/>
  <c r="N1043" i="26"/>
  <c r="L1043" i="26"/>
  <c r="M1043" i="26" s="1"/>
  <c r="N1042" i="26"/>
  <c r="L1042" i="26"/>
  <c r="M1042" i="26" s="1"/>
  <c r="N1041" i="26"/>
  <c r="L1041" i="26"/>
  <c r="M1041" i="26" s="1"/>
  <c r="N1040" i="26"/>
  <c r="L1040" i="26"/>
  <c r="M1040" i="26" s="1"/>
  <c r="N1039" i="26"/>
  <c r="L1039" i="26"/>
  <c r="M1039" i="26" s="1"/>
  <c r="N1038" i="26"/>
  <c r="L1038" i="26"/>
  <c r="M1038" i="26" s="1"/>
  <c r="N1037" i="26"/>
  <c r="N1036" i="26"/>
  <c r="N1035" i="26"/>
  <c r="N1034" i="26"/>
  <c r="L1034" i="26"/>
  <c r="M1034" i="26" s="1"/>
  <c r="N1033" i="26"/>
  <c r="N1032" i="26"/>
  <c r="N1031" i="26"/>
  <c r="N1030" i="26"/>
  <c r="N1029" i="26"/>
  <c r="N1027" i="26"/>
  <c r="L1027" i="26"/>
  <c r="M1027" i="26" s="1"/>
  <c r="N1026" i="26"/>
  <c r="L1026" i="26"/>
  <c r="M1026" i="26" s="1"/>
  <c r="N1025" i="26"/>
  <c r="L1025" i="26"/>
  <c r="M1025" i="26" s="1"/>
  <c r="N1024" i="26"/>
  <c r="N1023" i="26"/>
  <c r="N1022" i="26"/>
  <c r="N1021" i="26"/>
  <c r="N1020" i="26"/>
  <c r="N1019" i="26"/>
  <c r="N1018" i="26"/>
  <c r="N1017" i="26"/>
  <c r="N1016" i="26"/>
  <c r="N1015" i="26"/>
  <c r="N1013" i="26"/>
  <c r="N1011" i="26"/>
  <c r="N1009" i="26"/>
  <c r="N1007" i="26"/>
  <c r="N1004" i="26"/>
  <c r="N1001" i="26"/>
  <c r="N998" i="26"/>
  <c r="L998" i="26"/>
  <c r="M998" i="26" s="1"/>
  <c r="N997" i="26"/>
  <c r="N996" i="26"/>
  <c r="N995" i="26"/>
  <c r="N994" i="26"/>
  <c r="N993" i="26"/>
  <c r="N992" i="26"/>
  <c r="L992" i="26"/>
  <c r="M992" i="26" s="1"/>
  <c r="N991" i="26"/>
  <c r="L991" i="26"/>
  <c r="M991" i="26" s="1"/>
  <c r="N990" i="26"/>
  <c r="L990" i="26"/>
  <c r="M990" i="26" s="1"/>
  <c r="N989" i="26"/>
  <c r="N988" i="26"/>
  <c r="L988" i="26"/>
  <c r="M988" i="26" s="1"/>
  <c r="N987" i="26"/>
  <c r="N985" i="26"/>
  <c r="L985" i="26"/>
  <c r="M985" i="26" s="1"/>
  <c r="N984" i="26"/>
  <c r="N983" i="26"/>
  <c r="N982" i="26"/>
  <c r="L982" i="26"/>
  <c r="M982" i="26" s="1"/>
  <c r="N981" i="26"/>
  <c r="N980" i="26"/>
  <c r="L980" i="26"/>
  <c r="M980" i="26" s="1"/>
  <c r="N977" i="26"/>
  <c r="N974" i="26"/>
  <c r="L974" i="26"/>
  <c r="M974" i="26" s="1"/>
  <c r="N973" i="26"/>
  <c r="N972" i="26"/>
  <c r="L972" i="26"/>
  <c r="M972" i="26" s="1"/>
  <c r="N970" i="26"/>
  <c r="L970" i="26"/>
  <c r="M970" i="26" s="1"/>
  <c r="N969" i="26"/>
  <c r="L969" i="26"/>
  <c r="M969" i="26" s="1"/>
  <c r="N968" i="26"/>
  <c r="N967" i="26"/>
  <c r="N966" i="26"/>
  <c r="N965" i="26"/>
  <c r="N964" i="26"/>
  <c r="N963" i="26"/>
  <c r="L963" i="26"/>
  <c r="M963" i="26" s="1"/>
  <c r="N962" i="26"/>
  <c r="N961" i="26"/>
  <c r="N960" i="26"/>
  <c r="N958" i="26"/>
  <c r="N956" i="26"/>
  <c r="N954" i="26"/>
  <c r="N952" i="26"/>
  <c r="N950" i="26"/>
  <c r="N946" i="26"/>
  <c r="L946" i="26"/>
  <c r="M946" i="26" s="1"/>
  <c r="N945" i="26"/>
  <c r="L945" i="26"/>
  <c r="M945" i="26" s="1"/>
  <c r="N944" i="26"/>
  <c r="L944" i="26"/>
  <c r="M944" i="26" s="1"/>
  <c r="N943" i="26"/>
  <c r="N941" i="26"/>
  <c r="N933" i="26"/>
  <c r="L933" i="26"/>
  <c r="M933" i="26" s="1"/>
  <c r="N932" i="26"/>
  <c r="N931" i="26"/>
  <c r="N930" i="26"/>
  <c r="N929" i="26"/>
  <c r="N928" i="26"/>
  <c r="N927" i="26"/>
  <c r="N926" i="26"/>
  <c r="L926" i="26"/>
  <c r="M926" i="26" s="1"/>
  <c r="N925" i="26"/>
  <c r="N924" i="26"/>
  <c r="N923" i="26"/>
  <c r="N922" i="26"/>
  <c r="N921" i="26"/>
  <c r="N920" i="26"/>
  <c r="L920" i="26"/>
  <c r="M920" i="26" s="1"/>
  <c r="N919" i="26"/>
  <c r="L919" i="26"/>
  <c r="M919" i="26" s="1"/>
  <c r="N918" i="26"/>
  <c r="L918" i="26"/>
  <c r="M918" i="26" s="1"/>
  <c r="N916" i="26"/>
  <c r="L916" i="26"/>
  <c r="M916" i="26" s="1"/>
  <c r="N915" i="26"/>
  <c r="L915" i="26"/>
  <c r="M915" i="26" s="1"/>
  <c r="N914" i="26"/>
  <c r="L914" i="26"/>
  <c r="M914" i="26" s="1"/>
  <c r="N913" i="26"/>
  <c r="L913" i="26"/>
  <c r="M913" i="26" s="1"/>
  <c r="N912" i="26"/>
  <c r="L912" i="26"/>
  <c r="M912" i="26" s="1"/>
  <c r="N911" i="26"/>
  <c r="L911" i="26"/>
  <c r="M911" i="26" s="1"/>
  <c r="N910" i="26"/>
  <c r="N908" i="26"/>
  <c r="L908" i="26"/>
  <c r="M908" i="26" s="1"/>
  <c r="N907" i="26"/>
  <c r="L907" i="26"/>
  <c r="M907" i="26" s="1"/>
  <c r="N906" i="26"/>
  <c r="L906" i="26"/>
  <c r="M906" i="26" s="1"/>
  <c r="N905" i="26"/>
  <c r="N904" i="26"/>
  <c r="N903" i="26"/>
  <c r="N902" i="26"/>
  <c r="N901" i="26"/>
  <c r="N900" i="26"/>
  <c r="L900" i="26"/>
  <c r="M900" i="26" s="1"/>
  <c r="N899" i="26"/>
  <c r="L899" i="26"/>
  <c r="M899" i="26" s="1"/>
  <c r="N898" i="26"/>
  <c r="N897" i="26"/>
  <c r="N896" i="26"/>
  <c r="N895" i="26"/>
  <c r="N894" i="26"/>
  <c r="N893" i="26"/>
  <c r="N892" i="26"/>
  <c r="N891" i="26"/>
  <c r="N890" i="26"/>
  <c r="N889" i="26"/>
  <c r="N887" i="26"/>
  <c r="L887" i="26"/>
  <c r="M887" i="26" s="1"/>
  <c r="N886" i="26"/>
  <c r="L886" i="26"/>
  <c r="M886" i="26" s="1"/>
  <c r="N885" i="26"/>
  <c r="N884" i="26"/>
  <c r="N883" i="26"/>
  <c r="N882" i="26"/>
  <c r="N881" i="26"/>
  <c r="N880" i="26"/>
  <c r="L880" i="26"/>
  <c r="M880" i="26" s="1"/>
  <c r="N879" i="26"/>
  <c r="L879" i="26"/>
  <c r="M879" i="26" s="1"/>
  <c r="N878" i="26"/>
  <c r="N876" i="26"/>
  <c r="L876" i="26"/>
  <c r="M876" i="26" s="1"/>
  <c r="N875" i="26"/>
  <c r="N874" i="26"/>
  <c r="N873" i="26"/>
  <c r="L873" i="26"/>
  <c r="M873" i="26" s="1"/>
  <c r="N872" i="26"/>
  <c r="L872" i="26"/>
  <c r="M872" i="26" s="1"/>
  <c r="N871" i="26"/>
  <c r="L871" i="26"/>
  <c r="M871" i="26" s="1"/>
  <c r="N870" i="26"/>
  <c r="L870" i="26"/>
  <c r="M870" i="26" s="1"/>
  <c r="N869" i="26"/>
  <c r="N868" i="26"/>
  <c r="N865" i="26"/>
  <c r="L865" i="26"/>
  <c r="M865" i="26" s="1"/>
  <c r="N864" i="26"/>
  <c r="N863" i="26"/>
  <c r="N862" i="26"/>
  <c r="N861" i="26"/>
  <c r="N860" i="26"/>
  <c r="N859" i="26"/>
  <c r="N858" i="26"/>
  <c r="N857" i="26"/>
  <c r="N856" i="26"/>
  <c r="N855" i="26"/>
  <c r="N854" i="26"/>
  <c r="N853" i="26"/>
  <c r="N852" i="26"/>
  <c r="N851" i="26"/>
  <c r="N850" i="26"/>
  <c r="N849" i="26"/>
  <c r="N848" i="26"/>
  <c r="N847" i="26"/>
  <c r="N846" i="26"/>
  <c r="N845" i="26"/>
  <c r="N844" i="26"/>
  <c r="N843" i="26"/>
  <c r="N842" i="26"/>
  <c r="N841" i="26"/>
  <c r="N840" i="26"/>
  <c r="N834" i="26"/>
  <c r="L834" i="26"/>
  <c r="M834" i="26" s="1"/>
  <c r="N833" i="26"/>
  <c r="L833" i="26"/>
  <c r="M833" i="26" s="1"/>
  <c r="N832" i="26"/>
  <c r="N831" i="26"/>
  <c r="L831" i="26"/>
  <c r="M831" i="26" s="1"/>
  <c r="N830" i="26"/>
  <c r="L830" i="26"/>
  <c r="M830" i="26" s="1"/>
  <c r="N829" i="26"/>
  <c r="L829" i="26"/>
  <c r="M829" i="26" s="1"/>
  <c r="N828" i="26"/>
  <c r="N827" i="26"/>
  <c r="L827" i="26"/>
  <c r="M827" i="26" s="1"/>
  <c r="N826" i="26"/>
  <c r="L826" i="26"/>
  <c r="M826" i="26" s="1"/>
  <c r="N825" i="26"/>
  <c r="N824" i="26"/>
  <c r="L824" i="26"/>
  <c r="M824" i="26" s="1"/>
  <c r="N823" i="26"/>
  <c r="L823" i="26"/>
  <c r="M823" i="26" s="1"/>
  <c r="N822" i="26"/>
  <c r="N821" i="26"/>
  <c r="N820" i="26"/>
  <c r="N819" i="26"/>
  <c r="N818" i="26"/>
  <c r="N817" i="26"/>
  <c r="N816" i="26"/>
  <c r="N815" i="26"/>
  <c r="N814" i="26"/>
  <c r="N813" i="26"/>
  <c r="N812" i="26"/>
  <c r="N810" i="26"/>
  <c r="N808" i="26"/>
  <c r="L808" i="26"/>
  <c r="M808" i="26" s="1"/>
  <c r="N807" i="26"/>
  <c r="L807" i="26"/>
  <c r="M807" i="26" s="1"/>
  <c r="N806" i="26"/>
  <c r="L806" i="26"/>
  <c r="M806" i="26" s="1"/>
  <c r="N805" i="26"/>
  <c r="N804" i="26"/>
  <c r="L804" i="26"/>
  <c r="M804" i="26" s="1"/>
  <c r="N803" i="26"/>
  <c r="L803" i="26"/>
  <c r="M803" i="26" s="1"/>
  <c r="N802" i="26"/>
  <c r="L802" i="26"/>
  <c r="M802" i="26" s="1"/>
  <c r="N801" i="26"/>
  <c r="N800" i="26"/>
  <c r="N799" i="26"/>
  <c r="N798" i="26"/>
  <c r="N797" i="26"/>
  <c r="L797" i="26"/>
  <c r="M797" i="26" s="1"/>
  <c r="N796" i="26"/>
  <c r="L796" i="26"/>
  <c r="M796" i="26" s="1"/>
  <c r="N795" i="26"/>
  <c r="L795" i="26"/>
  <c r="M795" i="26" s="1"/>
  <c r="N792" i="26"/>
  <c r="L792" i="26"/>
  <c r="M792" i="26" s="1"/>
  <c r="N791" i="26"/>
  <c r="L791" i="26"/>
  <c r="M791" i="26" s="1"/>
  <c r="N790" i="26"/>
  <c r="L790" i="26"/>
  <c r="M790" i="26" s="1"/>
  <c r="N789" i="26"/>
  <c r="N788" i="26"/>
  <c r="L788" i="26"/>
  <c r="M788" i="26" s="1"/>
  <c r="N787" i="26"/>
  <c r="L787" i="26"/>
  <c r="M787" i="26" s="1"/>
  <c r="N786" i="26"/>
  <c r="N785" i="26"/>
  <c r="L785" i="26"/>
  <c r="M785" i="26" s="1"/>
  <c r="N784" i="26"/>
  <c r="N783" i="26"/>
  <c r="L783" i="26"/>
  <c r="M783" i="26" s="1"/>
  <c r="N782" i="26"/>
  <c r="L782" i="26"/>
  <c r="M782" i="26" s="1"/>
  <c r="N781" i="26"/>
  <c r="N780" i="26"/>
  <c r="N779" i="26"/>
  <c r="N778" i="26"/>
  <c r="N777" i="26"/>
  <c r="N776" i="26"/>
  <c r="N774" i="26"/>
  <c r="L774" i="26"/>
  <c r="M774" i="26" s="1"/>
  <c r="N773" i="26"/>
  <c r="N772" i="26"/>
  <c r="L772" i="26"/>
  <c r="M772" i="26" s="1"/>
  <c r="N771" i="26"/>
  <c r="N770" i="26"/>
  <c r="N769" i="26"/>
  <c r="L769" i="26"/>
  <c r="M769" i="26" s="1"/>
  <c r="N768" i="26"/>
  <c r="N767" i="26"/>
  <c r="L767" i="26"/>
  <c r="M767" i="26" s="1"/>
  <c r="N766" i="26"/>
  <c r="L766" i="26"/>
  <c r="M766" i="26" s="1"/>
  <c r="N765" i="26"/>
  <c r="N764" i="26"/>
  <c r="L764" i="26"/>
  <c r="M764" i="26" s="1"/>
  <c r="N763" i="26"/>
  <c r="L763" i="26"/>
  <c r="M763" i="26" s="1"/>
  <c r="N762" i="26"/>
  <c r="L762" i="26"/>
  <c r="M762" i="26" s="1"/>
  <c r="N761" i="26"/>
  <c r="N760" i="26"/>
  <c r="L760" i="26"/>
  <c r="M760" i="26" s="1"/>
  <c r="N759" i="26"/>
  <c r="N758" i="26"/>
  <c r="N757" i="26"/>
  <c r="N756" i="26"/>
  <c r="L756" i="26"/>
  <c r="M756" i="26" s="1"/>
  <c r="N755" i="26"/>
  <c r="L755" i="26"/>
  <c r="M755" i="26" s="1"/>
  <c r="N754" i="26"/>
  <c r="N753" i="26"/>
  <c r="L753" i="26"/>
  <c r="M753" i="26" s="1"/>
  <c r="N752" i="26"/>
  <c r="L752" i="26"/>
  <c r="M752" i="26" s="1"/>
  <c r="N751" i="26"/>
  <c r="N750" i="26"/>
  <c r="L750" i="26"/>
  <c r="M750" i="26" s="1"/>
  <c r="N749" i="26"/>
  <c r="N748" i="26"/>
  <c r="N747" i="26"/>
  <c r="N746" i="26"/>
  <c r="N745" i="26"/>
  <c r="N744" i="26"/>
  <c r="N743" i="26"/>
  <c r="N742" i="26"/>
  <c r="N741" i="26"/>
  <c r="N740" i="26"/>
  <c r="N739" i="26"/>
  <c r="N738" i="26"/>
  <c r="N737" i="26"/>
  <c r="N736" i="26"/>
  <c r="L736" i="26"/>
  <c r="M736" i="26" s="1"/>
  <c r="N735" i="26"/>
  <c r="L735" i="26"/>
  <c r="M735" i="26" s="1"/>
  <c r="N734" i="26"/>
  <c r="L734" i="26"/>
  <c r="M734" i="26" s="1"/>
  <c r="N733" i="26"/>
  <c r="L733" i="26"/>
  <c r="M733" i="26" s="1"/>
  <c r="N732" i="26"/>
  <c r="N731" i="26"/>
  <c r="L731" i="26"/>
  <c r="M731" i="26" s="1"/>
  <c r="N730" i="26"/>
  <c r="L730" i="26"/>
  <c r="M730" i="26" s="1"/>
  <c r="N729" i="26"/>
  <c r="N728" i="26"/>
  <c r="N727" i="26"/>
  <c r="L727" i="26"/>
  <c r="M727" i="26" s="1"/>
  <c r="N726" i="26"/>
  <c r="L726" i="26"/>
  <c r="M726" i="26" s="1"/>
  <c r="N725" i="26"/>
  <c r="N724" i="26"/>
  <c r="N723" i="26"/>
  <c r="N722" i="26"/>
  <c r="N721" i="26"/>
  <c r="N720" i="26"/>
  <c r="N719" i="26"/>
  <c r="N718" i="26"/>
  <c r="N717" i="26"/>
  <c r="N716" i="26"/>
  <c r="N715" i="26"/>
  <c r="N713" i="26"/>
  <c r="N711" i="26"/>
  <c r="N708" i="26"/>
  <c r="L708" i="26"/>
  <c r="M708" i="26" s="1"/>
  <c r="N707" i="26"/>
  <c r="L707" i="26"/>
  <c r="M707" i="26" s="1"/>
  <c r="N706" i="26"/>
  <c r="N705" i="26"/>
  <c r="N704" i="26"/>
  <c r="N702" i="26"/>
  <c r="L702" i="26"/>
  <c r="M702" i="26" s="1"/>
  <c r="N701" i="26"/>
  <c r="L701" i="26"/>
  <c r="M701" i="26" s="1"/>
  <c r="N700" i="26"/>
  <c r="L700" i="26"/>
  <c r="M700" i="26" s="1"/>
  <c r="N699" i="26"/>
  <c r="N698" i="26"/>
  <c r="N697" i="26"/>
  <c r="L697" i="26"/>
  <c r="M697" i="26" s="1"/>
  <c r="N696" i="26"/>
  <c r="N695" i="26"/>
  <c r="L695" i="26"/>
  <c r="M695" i="26" s="1"/>
  <c r="N694" i="26"/>
  <c r="L694" i="26"/>
  <c r="M694" i="26" s="1"/>
  <c r="N693" i="26"/>
  <c r="L693" i="26"/>
  <c r="M693" i="26" s="1"/>
  <c r="N692" i="26"/>
  <c r="N691" i="26"/>
  <c r="N690" i="26"/>
  <c r="N689" i="26"/>
  <c r="N688" i="26"/>
  <c r="N687" i="26"/>
  <c r="N686" i="26"/>
  <c r="L686" i="26"/>
  <c r="M686" i="26" s="1"/>
  <c r="N685" i="26"/>
  <c r="L685" i="26"/>
  <c r="M685" i="26" s="1"/>
  <c r="N684" i="26"/>
  <c r="L684" i="26"/>
  <c r="M684" i="26" s="1"/>
  <c r="N683" i="26"/>
  <c r="L683" i="26"/>
  <c r="M683" i="26" s="1"/>
  <c r="N682" i="26"/>
  <c r="N681" i="26"/>
  <c r="L681" i="26"/>
  <c r="M681" i="26" s="1"/>
  <c r="N680" i="26"/>
  <c r="N679" i="26"/>
  <c r="L679" i="26"/>
  <c r="M679" i="26" s="1"/>
  <c r="N678" i="26"/>
  <c r="N677" i="26"/>
  <c r="L677" i="26"/>
  <c r="M677" i="26" s="1"/>
  <c r="N676" i="26"/>
  <c r="L676" i="26"/>
  <c r="M676" i="26" s="1"/>
  <c r="N675" i="26"/>
  <c r="N673" i="26"/>
  <c r="L673" i="26"/>
  <c r="M673" i="26" s="1"/>
  <c r="N672" i="26"/>
  <c r="N671" i="26"/>
  <c r="N670" i="26"/>
  <c r="N669" i="26"/>
  <c r="L669" i="26"/>
  <c r="M669" i="26" s="1"/>
  <c r="N668" i="26"/>
  <c r="N667" i="26"/>
  <c r="L667" i="26"/>
  <c r="M667" i="26" s="1"/>
  <c r="N666" i="26"/>
  <c r="L666" i="26"/>
  <c r="M666" i="26" s="1"/>
  <c r="N665" i="26"/>
  <c r="L665" i="26"/>
  <c r="M665" i="26" s="1"/>
  <c r="N664" i="26"/>
  <c r="L664" i="26"/>
  <c r="M664" i="26" s="1"/>
  <c r="N663" i="26"/>
  <c r="N662" i="26"/>
  <c r="N661" i="26"/>
  <c r="L661" i="26"/>
  <c r="M661" i="26" s="1"/>
  <c r="N660" i="26"/>
  <c r="N659" i="26"/>
  <c r="N658" i="26"/>
  <c r="N657" i="26"/>
  <c r="N656" i="26"/>
  <c r="L656" i="26"/>
  <c r="M656" i="26" s="1"/>
  <c r="N655" i="26"/>
  <c r="N654" i="26"/>
  <c r="L654" i="26"/>
  <c r="M654" i="26" s="1"/>
  <c r="N653" i="26"/>
  <c r="L653" i="26"/>
  <c r="M653" i="26" s="1"/>
  <c r="N652" i="26"/>
  <c r="N651" i="26"/>
  <c r="N650" i="26"/>
  <c r="N649" i="26"/>
  <c r="N648" i="26"/>
  <c r="N647" i="26"/>
  <c r="N646" i="26"/>
  <c r="N645" i="26"/>
  <c r="N644" i="26"/>
  <c r="N643" i="26"/>
  <c r="N642" i="26"/>
  <c r="N641" i="26"/>
  <c r="N640" i="26"/>
  <c r="N639" i="26"/>
  <c r="N638" i="26"/>
  <c r="N637" i="26"/>
  <c r="N636" i="26"/>
  <c r="N635" i="26"/>
  <c r="N634" i="26"/>
  <c r="N633" i="26"/>
  <c r="N632" i="26"/>
  <c r="N631" i="26"/>
  <c r="N630" i="26"/>
  <c r="N629" i="26"/>
  <c r="N628" i="26"/>
  <c r="N627" i="26"/>
  <c r="N626" i="26"/>
  <c r="N625" i="26"/>
  <c r="N624" i="26"/>
  <c r="N623" i="26"/>
  <c r="N622" i="26"/>
  <c r="N621" i="26"/>
  <c r="N620" i="26"/>
  <c r="N619" i="26"/>
  <c r="N618" i="26"/>
  <c r="N617" i="26"/>
  <c r="N616" i="26"/>
  <c r="N615" i="26"/>
  <c r="N614" i="26"/>
  <c r="N612" i="26"/>
  <c r="N610" i="26"/>
  <c r="N604" i="26"/>
  <c r="L604" i="26"/>
  <c r="M604" i="26" s="1"/>
  <c r="N603" i="26"/>
  <c r="L603" i="26"/>
  <c r="M603" i="26" s="1"/>
  <c r="N601" i="26"/>
  <c r="L601" i="26"/>
  <c r="M601" i="26" s="1"/>
  <c r="N600" i="26"/>
  <c r="L600" i="26"/>
  <c r="M600" i="26" s="1"/>
  <c r="N599" i="26"/>
  <c r="L599" i="26"/>
  <c r="M599" i="26" s="1"/>
  <c r="N598" i="26"/>
  <c r="L598" i="26"/>
  <c r="M598" i="26" s="1"/>
  <c r="N597" i="26"/>
  <c r="L597" i="26"/>
  <c r="M597" i="26" s="1"/>
  <c r="N595" i="26"/>
  <c r="L595" i="26"/>
  <c r="M595" i="26" s="1"/>
  <c r="N594" i="26"/>
  <c r="L594" i="26"/>
  <c r="M594" i="26" s="1"/>
  <c r="N593" i="26"/>
  <c r="N592" i="26"/>
  <c r="N591" i="26"/>
  <c r="N590" i="26"/>
  <c r="L590" i="26"/>
  <c r="M590" i="26" s="1"/>
  <c r="N589" i="26"/>
  <c r="L589" i="26"/>
  <c r="M589" i="26" s="1"/>
  <c r="N588" i="26"/>
  <c r="N587" i="26"/>
  <c r="L587" i="26"/>
  <c r="M587" i="26" s="1"/>
  <c r="N586" i="26"/>
  <c r="L586" i="26"/>
  <c r="M586" i="26" s="1"/>
  <c r="N584" i="26"/>
  <c r="N582" i="26"/>
  <c r="N580" i="26"/>
  <c r="N578" i="26"/>
  <c r="N576" i="26"/>
  <c r="N574" i="26"/>
  <c r="N572" i="26"/>
  <c r="N570" i="26"/>
  <c r="L570" i="26"/>
  <c r="M570" i="26" s="1"/>
  <c r="N569" i="26"/>
  <c r="L569" i="26"/>
  <c r="M569" i="26" s="1"/>
  <c r="N568" i="26"/>
  <c r="L568" i="26"/>
  <c r="M568" i="26" s="1"/>
  <c r="N567" i="26"/>
  <c r="N566" i="26"/>
  <c r="N565" i="26"/>
  <c r="N564" i="26"/>
  <c r="N563" i="26"/>
  <c r="N562" i="26"/>
  <c r="N561" i="26"/>
  <c r="N560" i="26"/>
  <c r="N559" i="26"/>
  <c r="N558" i="26"/>
  <c r="N557" i="26"/>
  <c r="N556" i="26"/>
  <c r="N555" i="26"/>
  <c r="N554" i="26"/>
  <c r="N553" i="26"/>
  <c r="L553" i="26"/>
  <c r="M553" i="26" s="1"/>
  <c r="N552" i="26"/>
  <c r="N551" i="26"/>
  <c r="L551" i="26"/>
  <c r="M551" i="26" s="1"/>
  <c r="N549" i="26"/>
  <c r="L549" i="26"/>
  <c r="M549" i="26" s="1"/>
  <c r="N548" i="26"/>
  <c r="L548" i="26"/>
  <c r="M548" i="26" s="1"/>
  <c r="N547" i="26"/>
  <c r="L547" i="26"/>
  <c r="M547" i="26" s="1"/>
  <c r="N546" i="26"/>
  <c r="N545" i="26"/>
  <c r="N544" i="26"/>
  <c r="L544" i="26"/>
  <c r="M544" i="26" s="1"/>
  <c r="N543" i="26"/>
  <c r="N542" i="26"/>
  <c r="N540" i="26"/>
  <c r="N537" i="26"/>
  <c r="N532" i="26"/>
  <c r="L532" i="26"/>
  <c r="M532" i="26" s="1"/>
  <c r="N531" i="26"/>
  <c r="N530" i="26"/>
  <c r="L530" i="26"/>
  <c r="M530" i="26" s="1"/>
  <c r="N529" i="26"/>
  <c r="N528" i="26"/>
  <c r="N527" i="26"/>
  <c r="L527" i="26"/>
  <c r="M527" i="26" s="1"/>
  <c r="N526" i="26"/>
  <c r="N524" i="26"/>
  <c r="L524" i="26"/>
  <c r="M524" i="26" s="1"/>
  <c r="N523" i="26"/>
  <c r="L523" i="26"/>
  <c r="M523" i="26" s="1"/>
  <c r="N522" i="26"/>
  <c r="N521" i="26"/>
  <c r="L521" i="26"/>
  <c r="M521" i="26" s="1"/>
  <c r="N520" i="26"/>
  <c r="N519" i="26"/>
  <c r="L519" i="26"/>
  <c r="M519" i="26" s="1"/>
  <c r="N518" i="26"/>
  <c r="N516" i="26"/>
  <c r="L516" i="26"/>
  <c r="M516" i="26" s="1"/>
  <c r="N515" i="26"/>
  <c r="N514" i="26"/>
  <c r="L514" i="26"/>
  <c r="M514" i="26" s="1"/>
  <c r="N513" i="26"/>
  <c r="L513" i="26"/>
  <c r="M513" i="26" s="1"/>
  <c r="N512" i="26"/>
  <c r="L512" i="26"/>
  <c r="M512" i="26" s="1"/>
  <c r="N511" i="26"/>
  <c r="L511" i="26"/>
  <c r="M511" i="26" s="1"/>
  <c r="N510" i="26"/>
  <c r="L510" i="26"/>
  <c r="M510" i="26" s="1"/>
  <c r="N508" i="26"/>
  <c r="L508" i="26"/>
  <c r="M508" i="26" s="1"/>
  <c r="N507" i="26"/>
  <c r="N506" i="26"/>
  <c r="N504" i="26"/>
  <c r="N502" i="26"/>
  <c r="L502" i="26"/>
  <c r="M502" i="26" s="1"/>
  <c r="N501" i="26"/>
  <c r="N500" i="26"/>
  <c r="L500" i="26"/>
  <c r="M500" i="26" s="1"/>
  <c r="N499" i="26"/>
  <c r="N498" i="26"/>
  <c r="N497" i="26"/>
  <c r="N496" i="26"/>
  <c r="N495" i="26"/>
  <c r="N494" i="26"/>
  <c r="N493" i="26"/>
  <c r="N492" i="26"/>
  <c r="N491" i="26"/>
  <c r="N490" i="26"/>
  <c r="N489" i="26"/>
  <c r="N488" i="26"/>
  <c r="N487" i="26"/>
  <c r="N486" i="26"/>
  <c r="N485" i="26"/>
  <c r="N484" i="26"/>
  <c r="N481" i="26"/>
  <c r="N477" i="26"/>
  <c r="L477" i="26"/>
  <c r="M477" i="26" s="1"/>
  <c r="N476" i="26"/>
  <c r="N475" i="26"/>
  <c r="N474" i="26"/>
  <c r="N473" i="26"/>
  <c r="N472" i="26"/>
  <c r="N471" i="26"/>
  <c r="N470" i="26"/>
  <c r="N469" i="26"/>
  <c r="N468" i="26"/>
  <c r="N467" i="26"/>
  <c r="L467" i="26"/>
  <c r="M467" i="26" s="1"/>
  <c r="N466" i="26"/>
  <c r="N465" i="26"/>
  <c r="L465" i="26"/>
  <c r="M465" i="26" s="1"/>
  <c r="N464" i="26"/>
  <c r="N463" i="26"/>
  <c r="N462" i="26"/>
  <c r="L462" i="26"/>
  <c r="M462" i="26" s="1"/>
  <c r="N461" i="26"/>
  <c r="N460" i="26"/>
  <c r="N459" i="26"/>
  <c r="L459" i="26"/>
  <c r="M459" i="26" s="1"/>
  <c r="N458" i="26"/>
  <c r="L458" i="26"/>
  <c r="M458" i="26" s="1"/>
  <c r="N457" i="26"/>
  <c r="N456" i="26"/>
  <c r="N455" i="26"/>
  <c r="L455" i="26"/>
  <c r="M455" i="26" s="1"/>
  <c r="N454" i="26"/>
  <c r="N453" i="26"/>
  <c r="N452" i="26"/>
  <c r="N451" i="26"/>
  <c r="N450" i="26"/>
  <c r="N449" i="26"/>
  <c r="N448" i="26"/>
  <c r="N447" i="26"/>
  <c r="N446" i="26"/>
  <c r="L446" i="26"/>
  <c r="M446" i="26" s="1"/>
  <c r="N445" i="26"/>
  <c r="N444" i="26"/>
  <c r="N443" i="26"/>
  <c r="L443" i="26"/>
  <c r="M443" i="26" s="1"/>
  <c r="N442" i="26"/>
  <c r="N441" i="26"/>
  <c r="N440" i="26"/>
  <c r="N439" i="26"/>
  <c r="N437" i="26"/>
  <c r="N434" i="26"/>
  <c r="L434" i="26"/>
  <c r="M434" i="26" s="1"/>
  <c r="N433" i="26"/>
  <c r="L433" i="26"/>
  <c r="M433" i="26" s="1"/>
  <c r="N432" i="26"/>
  <c r="L432" i="26"/>
  <c r="M432" i="26" s="1"/>
  <c r="N431" i="26"/>
  <c r="L431" i="26"/>
  <c r="M431" i="26" s="1"/>
  <c r="N430" i="26"/>
  <c r="L430" i="26"/>
  <c r="M430" i="26" s="1"/>
  <c r="N429" i="26"/>
  <c r="N428" i="26"/>
  <c r="N427" i="26"/>
  <c r="N426" i="26"/>
  <c r="L426" i="26"/>
  <c r="M426" i="26" s="1"/>
  <c r="N425" i="26"/>
  <c r="L425" i="26"/>
  <c r="M425" i="26" s="1"/>
  <c r="N424" i="26"/>
  <c r="N423" i="26"/>
  <c r="N422" i="26"/>
  <c r="N420" i="26"/>
  <c r="L420" i="26"/>
  <c r="M420" i="26" s="1"/>
  <c r="N419" i="26"/>
  <c r="N418" i="26"/>
  <c r="L418" i="26"/>
  <c r="M418" i="26" s="1"/>
  <c r="N417" i="26"/>
  <c r="L417" i="26"/>
  <c r="M417" i="26" s="1"/>
  <c r="N416" i="26"/>
  <c r="L416" i="26"/>
  <c r="M416" i="26" s="1"/>
  <c r="N415" i="26"/>
  <c r="N414" i="26"/>
  <c r="L414" i="26"/>
  <c r="M414" i="26" s="1"/>
  <c r="N413" i="26"/>
  <c r="L413" i="26"/>
  <c r="M413" i="26" s="1"/>
  <c r="N412" i="26"/>
  <c r="N411" i="26"/>
  <c r="N410" i="26"/>
  <c r="L410" i="26"/>
  <c r="M410" i="26" s="1"/>
  <c r="N409" i="26"/>
  <c r="L409" i="26"/>
  <c r="M409" i="26" s="1"/>
  <c r="N408" i="26"/>
  <c r="N407" i="26"/>
  <c r="L407" i="26"/>
  <c r="M407" i="26" s="1"/>
  <c r="N406" i="26"/>
  <c r="N405" i="26"/>
  <c r="L405" i="26"/>
  <c r="M405" i="26" s="1"/>
  <c r="N404" i="26"/>
  <c r="L404" i="26"/>
  <c r="M404" i="26" s="1"/>
  <c r="N403" i="26"/>
  <c r="L403" i="26"/>
  <c r="M403" i="26" s="1"/>
  <c r="N402" i="26"/>
  <c r="L402" i="26"/>
  <c r="M402" i="26" s="1"/>
  <c r="N401" i="26"/>
  <c r="N400" i="26"/>
  <c r="N399" i="26"/>
  <c r="N398" i="26"/>
  <c r="N397" i="26"/>
  <c r="N396" i="26"/>
  <c r="L396" i="26"/>
  <c r="M396" i="26" s="1"/>
  <c r="N395" i="26"/>
  <c r="L395" i="26"/>
  <c r="M395" i="26" s="1"/>
  <c r="N394" i="26"/>
  <c r="L394" i="26"/>
  <c r="M394" i="26" s="1"/>
  <c r="N393" i="26"/>
  <c r="N392" i="26"/>
  <c r="N391" i="26"/>
  <c r="L391" i="26"/>
  <c r="M391" i="26" s="1"/>
  <c r="N390" i="26"/>
  <c r="L390" i="26"/>
  <c r="M390" i="26" s="1"/>
  <c r="N389" i="26"/>
  <c r="N388" i="26"/>
  <c r="L388" i="26"/>
  <c r="M388" i="26" s="1"/>
  <c r="N387" i="26"/>
  <c r="L387" i="26"/>
  <c r="M387" i="26" s="1"/>
  <c r="N386" i="26"/>
  <c r="N385" i="26"/>
  <c r="N384" i="26"/>
  <c r="N383" i="26"/>
  <c r="N382" i="26"/>
  <c r="N381" i="26"/>
  <c r="L381" i="26"/>
  <c r="M381" i="26" s="1"/>
  <c r="N380" i="26"/>
  <c r="N379" i="26"/>
  <c r="L379" i="26"/>
  <c r="M379" i="26" s="1"/>
  <c r="N378" i="26"/>
  <c r="N376" i="26"/>
  <c r="N374" i="26"/>
  <c r="L374" i="26"/>
  <c r="M374" i="26" s="1"/>
  <c r="N373" i="26"/>
  <c r="N372" i="26"/>
  <c r="L372" i="26"/>
  <c r="M372" i="26" s="1"/>
  <c r="N371" i="26"/>
  <c r="L371" i="26"/>
  <c r="M371" i="26" s="1"/>
  <c r="N370" i="26"/>
  <c r="L370" i="26"/>
  <c r="M370" i="26" s="1"/>
  <c r="N369" i="26"/>
  <c r="N368" i="26"/>
  <c r="N367" i="26"/>
  <c r="L367" i="26"/>
  <c r="M367" i="26" s="1"/>
  <c r="N366" i="26"/>
  <c r="N365" i="26"/>
  <c r="N364" i="26"/>
  <c r="N363" i="26"/>
  <c r="N362" i="26"/>
  <c r="N361" i="26"/>
  <c r="N360" i="26"/>
  <c r="N359" i="26"/>
  <c r="N358" i="26"/>
  <c r="N356" i="26"/>
  <c r="L356" i="26"/>
  <c r="M356" i="26" s="1"/>
  <c r="N355" i="26"/>
  <c r="N354" i="26"/>
  <c r="L354" i="26"/>
  <c r="M354" i="26" s="1"/>
  <c r="N353" i="26"/>
  <c r="L353" i="26"/>
  <c r="M353" i="26" s="1"/>
  <c r="N352" i="26"/>
  <c r="N351" i="26"/>
  <c r="N350" i="26"/>
  <c r="N349" i="26"/>
  <c r="L349" i="26"/>
  <c r="M349" i="26" s="1"/>
  <c r="N348" i="26"/>
  <c r="L348" i="26"/>
  <c r="M348" i="26" s="1"/>
  <c r="N346" i="26"/>
  <c r="N344" i="26"/>
  <c r="N342" i="26"/>
  <c r="N340" i="26"/>
  <c r="N337" i="26"/>
  <c r="L337" i="26"/>
  <c r="M337" i="26" s="1"/>
  <c r="N336" i="26"/>
  <c r="N335" i="26"/>
  <c r="N334" i="26"/>
  <c r="N333" i="26"/>
  <c r="N332" i="26"/>
  <c r="N331" i="26"/>
  <c r="N330" i="26"/>
  <c r="N329" i="26"/>
  <c r="N328" i="26"/>
  <c r="N327" i="26"/>
  <c r="N326" i="26"/>
  <c r="N325" i="26"/>
  <c r="N324" i="26"/>
  <c r="N323" i="26"/>
  <c r="N322" i="26"/>
  <c r="N321" i="26"/>
  <c r="N320" i="26"/>
  <c r="N319" i="26"/>
  <c r="L319" i="26"/>
  <c r="M319" i="26" s="1"/>
  <c r="N318" i="26"/>
  <c r="N317" i="26"/>
  <c r="L317" i="26"/>
  <c r="M317" i="26" s="1"/>
  <c r="N316" i="26"/>
  <c r="N315" i="26"/>
  <c r="L315" i="26"/>
  <c r="M315" i="26" s="1"/>
  <c r="N311" i="26"/>
  <c r="N307" i="26"/>
  <c r="N303" i="26"/>
  <c r="L303" i="26"/>
  <c r="M303" i="26" s="1"/>
  <c r="N302" i="26"/>
  <c r="N301" i="26"/>
  <c r="L301" i="26"/>
  <c r="M301" i="26" s="1"/>
  <c r="N300" i="26"/>
  <c r="L300" i="26"/>
  <c r="M300" i="26" s="1"/>
  <c r="N299" i="26"/>
  <c r="L299" i="26"/>
  <c r="M299" i="26" s="1"/>
  <c r="N298" i="26"/>
  <c r="L298" i="26"/>
  <c r="M298" i="26" s="1"/>
  <c r="N297" i="26"/>
  <c r="L297" i="26"/>
  <c r="M297" i="26" s="1"/>
  <c r="N296" i="26"/>
  <c r="L296" i="26"/>
  <c r="M296" i="26" s="1"/>
  <c r="N295" i="26"/>
  <c r="N294" i="26"/>
  <c r="L294" i="26"/>
  <c r="M294" i="26" s="1"/>
  <c r="N293" i="26"/>
  <c r="L293" i="26"/>
  <c r="M293" i="26" s="1"/>
  <c r="N292" i="26"/>
  <c r="L292" i="26"/>
  <c r="M292" i="26" s="1"/>
  <c r="N291" i="26"/>
  <c r="L291" i="26"/>
  <c r="M291" i="26" s="1"/>
  <c r="N290" i="26"/>
  <c r="N289" i="26"/>
  <c r="L289" i="26"/>
  <c r="M289" i="26" s="1"/>
  <c r="N288" i="26"/>
  <c r="L288" i="26"/>
  <c r="M288" i="26" s="1"/>
  <c r="N287" i="26"/>
  <c r="L287" i="26"/>
  <c r="M287" i="26" s="1"/>
  <c r="N286" i="26"/>
  <c r="L286" i="26"/>
  <c r="M286" i="26" s="1"/>
  <c r="N285" i="26"/>
  <c r="N284" i="26"/>
  <c r="N283" i="26"/>
  <c r="N282" i="26"/>
  <c r="N281" i="26"/>
  <c r="N280" i="26"/>
  <c r="N279" i="26"/>
  <c r="N278" i="26"/>
  <c r="N277" i="26"/>
  <c r="N275" i="26"/>
  <c r="L275" i="26"/>
  <c r="M275" i="26" s="1"/>
  <c r="N274" i="26"/>
  <c r="N273" i="26"/>
  <c r="L273" i="26"/>
  <c r="M273" i="26" s="1"/>
  <c r="N272" i="26"/>
  <c r="N271" i="26"/>
  <c r="L271" i="26"/>
  <c r="M271" i="26" s="1"/>
  <c r="N270" i="26"/>
  <c r="L270" i="26"/>
  <c r="M270" i="26" s="1"/>
  <c r="N269" i="26"/>
  <c r="L269" i="26"/>
  <c r="M269" i="26" s="1"/>
  <c r="N268" i="26"/>
  <c r="N266" i="26"/>
  <c r="L266" i="26"/>
  <c r="M266" i="26" s="1"/>
  <c r="N265" i="26"/>
  <c r="L265" i="26"/>
  <c r="M265" i="26" s="1"/>
  <c r="N264" i="26"/>
  <c r="L264" i="26"/>
  <c r="M264" i="26" s="1"/>
  <c r="N263" i="26"/>
  <c r="L263" i="26"/>
  <c r="M263" i="26" s="1"/>
  <c r="N262" i="26"/>
  <c r="L262" i="26"/>
  <c r="M262" i="26" s="1"/>
  <c r="N261" i="26"/>
  <c r="N260" i="26"/>
  <c r="N259" i="26"/>
  <c r="L259" i="26"/>
  <c r="M259" i="26" s="1"/>
  <c r="N258" i="26"/>
  <c r="L258" i="26"/>
  <c r="M258" i="26" s="1"/>
  <c r="N257" i="26"/>
  <c r="L257" i="26"/>
  <c r="M257" i="26" s="1"/>
  <c r="N256" i="26"/>
  <c r="N255" i="26"/>
  <c r="L255" i="26"/>
  <c r="M255" i="26" s="1"/>
  <c r="N251" i="26"/>
  <c r="N247" i="26"/>
  <c r="N243" i="26"/>
  <c r="N239" i="26"/>
  <c r="L239" i="26"/>
  <c r="M239" i="26" s="1"/>
  <c r="N238" i="26"/>
  <c r="L238" i="26"/>
  <c r="M238" i="26" s="1"/>
  <c r="N237" i="26"/>
  <c r="L237" i="26"/>
  <c r="M237" i="26" s="1"/>
  <c r="N236" i="26"/>
  <c r="L236" i="26"/>
  <c r="M236" i="26" s="1"/>
  <c r="N235" i="26"/>
  <c r="N234" i="26"/>
  <c r="L234" i="26"/>
  <c r="M234" i="26" s="1"/>
  <c r="N233" i="26"/>
  <c r="L233" i="26"/>
  <c r="M233" i="26" s="1"/>
  <c r="N232" i="26"/>
  <c r="N231" i="26"/>
  <c r="N230" i="26"/>
  <c r="N229" i="26"/>
  <c r="L229" i="26"/>
  <c r="M229" i="26" s="1"/>
  <c r="N228" i="26"/>
  <c r="N227" i="26"/>
  <c r="N226" i="26"/>
  <c r="L226" i="26"/>
  <c r="M226" i="26" s="1"/>
  <c r="N225" i="26"/>
  <c r="L225" i="26"/>
  <c r="M225" i="26" s="1"/>
  <c r="N224" i="26"/>
  <c r="L224" i="26"/>
  <c r="M224" i="26" s="1"/>
  <c r="N223" i="26"/>
  <c r="N222" i="26"/>
  <c r="L222" i="26"/>
  <c r="M222" i="26" s="1"/>
  <c r="N221" i="26"/>
  <c r="N220" i="26"/>
  <c r="N219" i="26"/>
  <c r="L219" i="26"/>
  <c r="M219" i="26" s="1"/>
  <c r="N218" i="26"/>
  <c r="L218" i="26"/>
  <c r="M218" i="26" s="1"/>
  <c r="N217" i="26"/>
  <c r="N216" i="26"/>
  <c r="L216" i="26"/>
  <c r="M216" i="26" s="1"/>
  <c r="N215" i="26"/>
  <c r="L215" i="26"/>
  <c r="M215" i="26" s="1"/>
  <c r="N214" i="26"/>
  <c r="L214" i="26"/>
  <c r="M214" i="26" s="1"/>
  <c r="N213" i="26"/>
  <c r="L213" i="26"/>
  <c r="M213" i="26" s="1"/>
  <c r="N212" i="26"/>
  <c r="L212" i="26"/>
  <c r="M212" i="26" s="1"/>
  <c r="N211" i="26"/>
  <c r="L211" i="26"/>
  <c r="M211" i="26" s="1"/>
  <c r="N210" i="26"/>
  <c r="L210" i="26"/>
  <c r="M210" i="26" s="1"/>
  <c r="N207" i="26"/>
  <c r="L207" i="26"/>
  <c r="M207" i="26" s="1"/>
  <c r="N206" i="26"/>
  <c r="L206" i="26"/>
  <c r="M206" i="26" s="1"/>
  <c r="N205" i="26"/>
  <c r="L205" i="26"/>
  <c r="M205" i="26" s="1"/>
  <c r="N204" i="26"/>
  <c r="N203" i="26"/>
  <c r="N201" i="26"/>
  <c r="L201" i="26"/>
  <c r="M201" i="26" s="1"/>
  <c r="N200" i="26"/>
  <c r="L200" i="26"/>
  <c r="M200" i="26" s="1"/>
  <c r="N199" i="26"/>
  <c r="N198" i="26"/>
  <c r="L198" i="26"/>
  <c r="M198" i="26" s="1"/>
  <c r="N197" i="26"/>
  <c r="L197" i="26"/>
  <c r="M197" i="26" s="1"/>
  <c r="N196" i="26"/>
  <c r="L196" i="26"/>
  <c r="M196" i="26" s="1"/>
  <c r="N195" i="26"/>
  <c r="L195" i="26"/>
  <c r="M195" i="26" s="1"/>
  <c r="N194" i="26"/>
  <c r="L194" i="26"/>
  <c r="M194" i="26" s="1"/>
  <c r="N193" i="26"/>
  <c r="L193" i="26"/>
  <c r="M193" i="26" s="1"/>
  <c r="N192" i="26"/>
  <c r="N191" i="26"/>
  <c r="N190" i="26"/>
  <c r="N189" i="26"/>
  <c r="N188" i="26"/>
  <c r="N187" i="26"/>
  <c r="N186" i="26"/>
  <c r="N185" i="26"/>
  <c r="L185" i="26"/>
  <c r="M185" i="26" s="1"/>
  <c r="N184" i="26"/>
  <c r="L184" i="26"/>
  <c r="M184" i="26" s="1"/>
  <c r="N183" i="26"/>
  <c r="L183" i="26"/>
  <c r="M183" i="26" s="1"/>
  <c r="N182" i="26"/>
  <c r="L182" i="26"/>
  <c r="M182" i="26" s="1"/>
  <c r="N181" i="26"/>
  <c r="N180" i="26"/>
  <c r="N179" i="26"/>
  <c r="N178" i="26"/>
  <c r="N177" i="26"/>
  <c r="N176" i="26"/>
  <c r="N175" i="26"/>
  <c r="L175" i="26"/>
  <c r="M175" i="26" s="1"/>
  <c r="N174" i="26"/>
  <c r="N173" i="26"/>
  <c r="N172" i="26"/>
  <c r="N171" i="26"/>
  <c r="N170" i="26"/>
  <c r="L170" i="26"/>
  <c r="M170" i="26" s="1"/>
  <c r="N169" i="26"/>
  <c r="L169" i="26"/>
  <c r="M169" i="26" s="1"/>
  <c r="N167" i="26"/>
  <c r="N165" i="26"/>
  <c r="L165" i="26"/>
  <c r="M165" i="26" s="1"/>
  <c r="N164" i="26"/>
  <c r="N163" i="26"/>
  <c r="L163" i="26"/>
  <c r="M163" i="26" s="1"/>
  <c r="N162" i="26"/>
  <c r="N161" i="26"/>
  <c r="L161" i="26"/>
  <c r="M161" i="26" s="1"/>
  <c r="N160" i="26"/>
  <c r="L160" i="26"/>
  <c r="M160" i="26" s="1"/>
  <c r="N159" i="26"/>
  <c r="N158" i="26"/>
  <c r="N157" i="26"/>
  <c r="N156" i="26"/>
  <c r="N155" i="26"/>
  <c r="N154" i="26"/>
  <c r="N153" i="26"/>
  <c r="L153" i="26"/>
  <c r="M153" i="26" s="1"/>
  <c r="N152" i="26"/>
  <c r="L152" i="26"/>
  <c r="M152" i="26" s="1"/>
  <c r="N151" i="26"/>
  <c r="N150" i="26"/>
  <c r="L150" i="26"/>
  <c r="M150" i="26" s="1"/>
  <c r="N149" i="26"/>
  <c r="N148" i="26"/>
  <c r="L148" i="26"/>
  <c r="M148" i="26" s="1"/>
  <c r="N147" i="26"/>
  <c r="N146" i="26"/>
  <c r="N145" i="26"/>
  <c r="L145" i="26"/>
  <c r="M145" i="26" s="1"/>
  <c r="N144" i="26"/>
  <c r="N143" i="26"/>
  <c r="N142" i="26"/>
  <c r="L142" i="26"/>
  <c r="M142" i="26" s="1"/>
  <c r="N141" i="26"/>
  <c r="N140" i="26"/>
  <c r="L140" i="26"/>
  <c r="M140" i="26" s="1"/>
  <c r="N139" i="26"/>
  <c r="N138" i="26"/>
  <c r="L138" i="26"/>
  <c r="M138" i="26" s="1"/>
  <c r="N137" i="26"/>
  <c r="L137" i="26"/>
  <c r="M137" i="26" s="1"/>
  <c r="N136" i="26"/>
  <c r="N135" i="26"/>
  <c r="N134" i="26"/>
  <c r="L134" i="26"/>
  <c r="M134" i="26" s="1"/>
  <c r="N133" i="26"/>
  <c r="L133" i="26"/>
  <c r="M133" i="26" s="1"/>
  <c r="N132" i="26"/>
  <c r="N131" i="26"/>
  <c r="L131" i="26"/>
  <c r="M131" i="26" s="1"/>
  <c r="N130" i="26"/>
  <c r="N129" i="26"/>
  <c r="N128" i="26"/>
  <c r="L128" i="26"/>
  <c r="M128" i="26" s="1"/>
  <c r="N127" i="26"/>
  <c r="L127" i="26"/>
  <c r="M127" i="26" s="1"/>
  <c r="N126" i="26"/>
  <c r="L126" i="26"/>
  <c r="M126" i="26" s="1"/>
  <c r="N125" i="26"/>
  <c r="L125" i="26"/>
  <c r="M125" i="26" s="1"/>
  <c r="N124" i="26"/>
  <c r="L124" i="26"/>
  <c r="M124" i="26" s="1"/>
  <c r="N123" i="26"/>
  <c r="N122" i="26"/>
  <c r="N121" i="26"/>
  <c r="N120" i="26"/>
  <c r="N119" i="26"/>
  <c r="L119" i="26"/>
  <c r="M119" i="26" s="1"/>
  <c r="N118" i="26"/>
  <c r="L118" i="26"/>
  <c r="M118" i="26" s="1"/>
  <c r="N117" i="26"/>
  <c r="L117" i="26"/>
  <c r="M117" i="26" s="1"/>
  <c r="N116" i="26"/>
  <c r="L116" i="26"/>
  <c r="M116" i="26" s="1"/>
  <c r="N115" i="26"/>
  <c r="N114" i="26"/>
  <c r="L114" i="26"/>
  <c r="M114" i="26" s="1"/>
  <c r="N113" i="26"/>
  <c r="N112" i="26"/>
  <c r="N111" i="26"/>
  <c r="N110" i="26"/>
  <c r="L110" i="26"/>
  <c r="M110" i="26" s="1"/>
  <c r="N109" i="26"/>
  <c r="N108" i="26"/>
  <c r="N107" i="26"/>
  <c r="L107" i="26"/>
  <c r="M107" i="26" s="1"/>
  <c r="N106" i="26"/>
  <c r="L106" i="26"/>
  <c r="M106" i="26" s="1"/>
  <c r="N105" i="26"/>
  <c r="N104" i="26"/>
  <c r="N103" i="26"/>
  <c r="N102" i="26"/>
  <c r="N101" i="26"/>
  <c r="L101" i="26"/>
  <c r="M101" i="26" s="1"/>
  <c r="N100" i="26"/>
  <c r="L100" i="26"/>
  <c r="M100" i="26" s="1"/>
  <c r="N99" i="26"/>
  <c r="L99" i="26"/>
  <c r="M99" i="26" s="1"/>
  <c r="N98" i="26"/>
  <c r="L98" i="26"/>
  <c r="M98" i="26" s="1"/>
  <c r="N97" i="26"/>
  <c r="L97" i="26"/>
  <c r="M97" i="26" s="1"/>
  <c r="N96" i="26"/>
  <c r="L96" i="26"/>
  <c r="M96" i="26" s="1"/>
  <c r="N95" i="26"/>
  <c r="N94" i="26"/>
  <c r="N93" i="26"/>
  <c r="N92" i="26"/>
  <c r="N91" i="26"/>
  <c r="N90" i="26"/>
  <c r="N89" i="26"/>
  <c r="L89" i="26"/>
  <c r="M89" i="26" s="1"/>
  <c r="N86" i="26"/>
  <c r="L86" i="26"/>
  <c r="M86" i="26" s="1"/>
  <c r="N85" i="26"/>
  <c r="N84" i="26"/>
  <c r="L84" i="26"/>
  <c r="M84" i="26" s="1"/>
  <c r="N83" i="26"/>
  <c r="L83" i="26"/>
  <c r="M83" i="26" s="1"/>
  <c r="N82" i="26"/>
  <c r="N81" i="26"/>
  <c r="L81" i="26"/>
  <c r="M81" i="26" s="1"/>
  <c r="N80" i="26"/>
  <c r="L80" i="26"/>
  <c r="M80" i="26" s="1"/>
  <c r="N79" i="26"/>
  <c r="N78" i="26"/>
  <c r="L78" i="26"/>
  <c r="M78" i="26" s="1"/>
  <c r="N77" i="26"/>
  <c r="L77" i="26"/>
  <c r="M77" i="26" s="1"/>
  <c r="N76" i="26"/>
  <c r="L76" i="26"/>
  <c r="M76" i="26" s="1"/>
  <c r="N75" i="26"/>
  <c r="N74" i="26"/>
  <c r="L74" i="26"/>
  <c r="M74" i="26" s="1"/>
  <c r="N72" i="26"/>
  <c r="L72" i="26"/>
  <c r="M72" i="26" s="1"/>
  <c r="N71" i="26"/>
  <c r="N70" i="26"/>
  <c r="L70" i="26"/>
  <c r="M70" i="26" s="1"/>
  <c r="N69" i="26"/>
  <c r="N68" i="26"/>
  <c r="N67" i="26"/>
  <c r="L67" i="26"/>
  <c r="M67" i="26" s="1"/>
  <c r="N66" i="26"/>
  <c r="L66" i="26"/>
  <c r="M66" i="26" s="1"/>
  <c r="N65" i="26"/>
  <c r="L65" i="26"/>
  <c r="M65" i="26" s="1"/>
  <c r="N64" i="26"/>
  <c r="L64" i="26"/>
  <c r="M64" i="26" s="1"/>
  <c r="N63" i="26"/>
  <c r="L63" i="26"/>
  <c r="M63" i="26" s="1"/>
  <c r="N62" i="26"/>
  <c r="N61" i="26"/>
  <c r="N60" i="26"/>
  <c r="N59" i="26"/>
  <c r="N58" i="26"/>
  <c r="N57" i="26"/>
  <c r="L57" i="26"/>
  <c r="M57" i="26" s="1"/>
  <c r="N56" i="26"/>
  <c r="N55" i="26"/>
  <c r="N54" i="26"/>
  <c r="N53" i="26"/>
  <c r="N52" i="26"/>
  <c r="L52" i="26"/>
  <c r="M52" i="26" s="1"/>
  <c r="N51" i="26"/>
  <c r="N50" i="26"/>
  <c r="N49" i="26"/>
  <c r="N48" i="26"/>
  <c r="L48" i="26"/>
  <c r="M48" i="26" s="1"/>
  <c r="N47" i="26"/>
  <c r="L47" i="26"/>
  <c r="M47" i="26" s="1"/>
  <c r="N46" i="26"/>
  <c r="N45" i="26"/>
  <c r="L45" i="26"/>
  <c r="M45" i="26" s="1"/>
  <c r="N43" i="26"/>
  <c r="L43" i="26"/>
  <c r="M43" i="26" s="1"/>
  <c r="N42" i="26"/>
  <c r="L42" i="26"/>
  <c r="M42" i="26" s="1"/>
  <c r="N41" i="26"/>
  <c r="L41" i="26"/>
  <c r="M41" i="26" s="1"/>
  <c r="N40" i="26"/>
  <c r="L40" i="26"/>
  <c r="M40" i="26" s="1"/>
  <c r="N39" i="26"/>
  <c r="N38" i="26"/>
  <c r="N37" i="26"/>
  <c r="L37" i="26"/>
  <c r="M37" i="26" s="1"/>
  <c r="N36" i="26"/>
  <c r="N35" i="26"/>
  <c r="N34" i="26"/>
  <c r="N33" i="26"/>
  <c r="L33" i="26"/>
  <c r="M33" i="26" s="1"/>
  <c r="N32" i="26"/>
  <c r="L32" i="26"/>
  <c r="M32" i="26" s="1"/>
  <c r="N31" i="26"/>
  <c r="L31" i="26"/>
  <c r="M31" i="26" s="1"/>
  <c r="N30" i="26"/>
  <c r="N29" i="26"/>
  <c r="N28" i="26"/>
  <c r="N27" i="26"/>
  <c r="N26" i="26"/>
  <c r="N25" i="26"/>
  <c r="N22" i="26"/>
  <c r="L22" i="26"/>
  <c r="M22" i="26" s="1"/>
  <c r="N21" i="26"/>
  <c r="L21" i="26"/>
  <c r="M21" i="26" s="1"/>
  <c r="N20" i="26"/>
  <c r="N19" i="26"/>
  <c r="N18" i="26"/>
  <c r="L18" i="26"/>
  <c r="M18" i="26" s="1"/>
  <c r="N17" i="26"/>
  <c r="N16" i="26"/>
  <c r="L16" i="26"/>
  <c r="M16" i="26" s="1"/>
  <c r="N15" i="26"/>
  <c r="L15" i="26"/>
  <c r="M15" i="26" s="1"/>
  <c r="N14" i="26"/>
  <c r="L14" i="26"/>
  <c r="M14" i="26" s="1"/>
  <c r="N13" i="26"/>
  <c r="N12" i="26"/>
  <c r="L12" i="26"/>
  <c r="M12" i="26" s="1"/>
  <c r="N11" i="26"/>
  <c r="L11" i="26"/>
  <c r="M11" i="26" s="1"/>
  <c r="N10" i="26"/>
  <c r="N9" i="26"/>
  <c r="L9" i="26"/>
  <c r="M9" i="26" s="1"/>
  <c r="N8" i="26"/>
  <c r="L8" i="26"/>
  <c r="M8" i="26" s="1"/>
  <c r="N7" i="26"/>
  <c r="L7" i="26"/>
  <c r="M7" i="26" s="1"/>
  <c r="N6" i="26"/>
  <c r="N5" i="26"/>
  <c r="L5" i="26"/>
  <c r="M5" i="26" s="1"/>
  <c r="N4" i="26"/>
  <c r="L3" i="26" l="1"/>
  <c r="M3" i="26" s="1"/>
  <c r="N2" i="26" l="1"/>
  <c r="L2" i="26" l="1"/>
  <c r="M2" i="26" s="1"/>
  <c r="C21" i="9" l="1"/>
  <c r="D8" i="11" s="1"/>
  <c r="D21" i="9"/>
  <c r="F8" i="11" s="1"/>
  <c r="E21" i="9"/>
  <c r="G8" i="11" s="1"/>
  <c r="F21" i="9"/>
  <c r="I8" i="11" s="1"/>
  <c r="G21" i="9"/>
  <c r="J8" i="11" s="1"/>
  <c r="H21" i="9"/>
  <c r="L8" i="11" s="1"/>
  <c r="I21" i="9"/>
  <c r="M8" i="11" s="1"/>
  <c r="B21" i="9"/>
  <c r="C8" i="11" s="1"/>
  <c r="G6" i="11"/>
  <c r="F6" i="11"/>
  <c r="C11" i="11" l="1"/>
  <c r="C13" i="11" s="1"/>
  <c r="C9" i="11"/>
  <c r="L11" i="11"/>
  <c r="F11" i="11"/>
  <c r="I11" i="11"/>
  <c r="M11" i="11"/>
  <c r="D11" i="11"/>
  <c r="D13" i="11" s="1"/>
  <c r="J11" i="11"/>
  <c r="G11" i="11"/>
  <c r="D9" i="11"/>
  <c r="G12" i="11"/>
  <c r="F12" i="11"/>
  <c r="S4" i="27"/>
  <c r="B4" i="27"/>
  <c r="I6" i="11" l="1"/>
  <c r="I12" i="11" l="1"/>
  <c r="L6" i="11"/>
  <c r="M6" i="11"/>
  <c r="L12" i="11" l="1"/>
  <c r="M9" i="11"/>
  <c r="L9" i="11"/>
  <c r="J6" i="11" l="1"/>
  <c r="M12" i="11" l="1"/>
  <c r="J12" i="11"/>
  <c r="I9" i="11"/>
  <c r="F9" i="11"/>
  <c r="J9" i="11"/>
  <c r="G9" i="11"/>
  <c r="V2" i="26"/>
  <c r="X847" i="26"/>
  <c r="X869" i="26"/>
  <c r="Y499" i="26"/>
  <c r="Y1006" i="26"/>
  <c r="Y1008" i="26"/>
  <c r="Y1010" i="26"/>
  <c r="Y1012" i="26"/>
  <c r="Y1014" i="26"/>
  <c r="Y1016" i="26"/>
  <c r="Y1018" i="26"/>
  <c r="Y1020" i="26"/>
  <c r="Y1022" i="26"/>
  <c r="Y1024" i="26"/>
  <c r="Y1004" i="26"/>
  <c r="Y1002" i="26"/>
  <c r="Y1007" i="26"/>
  <c r="Y1009" i="26"/>
  <c r="Y1011" i="26"/>
  <c r="Y1013" i="26"/>
  <c r="Y1015" i="26"/>
  <c r="Y1017" i="26"/>
  <c r="Y1019" i="26"/>
  <c r="Y1021" i="26"/>
  <c r="Y1023" i="26"/>
  <c r="X190" i="26"/>
  <c r="Y134" i="26"/>
  <c r="Y1000" i="26"/>
  <c r="Y1078" i="26"/>
  <c r="Y1074" i="26"/>
  <c r="Y1066" i="26"/>
  <c r="Y1050" i="26"/>
  <c r="M1080" i="26"/>
  <c r="Y1079" i="26"/>
  <c r="X1079" i="26"/>
  <c r="M1071" i="26"/>
  <c r="X1070" i="26"/>
  <c r="Y1070" i="26"/>
  <c r="L1069" i="26"/>
  <c r="M1069" i="26" s="1"/>
  <c r="X1064" i="26"/>
  <c r="Y1064" i="26"/>
  <c r="M1062" i="26"/>
  <c r="Y1061" i="26"/>
  <c r="X1061" i="26"/>
  <c r="L1060" i="26"/>
  <c r="M1060" i="26" s="1"/>
  <c r="Y1059" i="26"/>
  <c r="X1059" i="26"/>
  <c r="L1058" i="26"/>
  <c r="M1058" i="26" s="1"/>
  <c r="Y1057" i="26"/>
  <c r="X1057" i="26"/>
  <c r="L1056" i="26"/>
  <c r="M1056" i="26" s="1"/>
  <c r="Y1055" i="26"/>
  <c r="X1055" i="26"/>
  <c r="L1054" i="26"/>
  <c r="M1054" i="26" s="1"/>
  <c r="X1052" i="26"/>
  <c r="Y1052" i="26"/>
  <c r="L1047" i="26"/>
  <c r="M1047" i="26" s="1"/>
  <c r="Y1046" i="26"/>
  <c r="X1046" i="26"/>
  <c r="L1044" i="26"/>
  <c r="M1044" i="26" s="1"/>
  <c r="Y1040" i="26"/>
  <c r="X991" i="26"/>
  <c r="L1013" i="26"/>
  <c r="M1013" i="26" s="1"/>
  <c r="L1010" i="26"/>
  <c r="M1010" i="26" s="1"/>
  <c r="N1008" i="26"/>
  <c r="N1005" i="26"/>
  <c r="N1002" i="26"/>
  <c r="Y1001" i="26"/>
  <c r="N999" i="26"/>
  <c r="L989" i="26"/>
  <c r="M989" i="26" s="1"/>
  <c r="Y985" i="26"/>
  <c r="X987" i="26"/>
  <c r="Y987" i="26"/>
  <c r="N986" i="26"/>
  <c r="L979" i="26"/>
  <c r="M979" i="26" s="1"/>
  <c r="L976" i="26"/>
  <c r="M976" i="26" s="1"/>
  <c r="L971" i="26"/>
  <c r="M971" i="26" s="1"/>
  <c r="Y919" i="26"/>
  <c r="L968" i="26"/>
  <c r="M968" i="26" s="1"/>
  <c r="X967" i="26"/>
  <c r="Y967" i="26"/>
  <c r="L966" i="26"/>
  <c r="M966" i="26" s="1"/>
  <c r="X965" i="26"/>
  <c r="Y965" i="26"/>
  <c r="L964" i="26"/>
  <c r="M964" i="26" s="1"/>
  <c r="Y962" i="26"/>
  <c r="X962" i="26"/>
  <c r="L961" i="26"/>
  <c r="M961" i="26" s="1"/>
  <c r="Y960" i="26"/>
  <c r="X960" i="26"/>
  <c r="N959" i="26"/>
  <c r="X957" i="26"/>
  <c r="Y957" i="26"/>
  <c r="L956" i="26"/>
  <c r="M956" i="26" s="1"/>
  <c r="L953" i="26"/>
  <c r="M953" i="26" s="1"/>
  <c r="Y952" i="26"/>
  <c r="X952" i="26"/>
  <c r="N951" i="26"/>
  <c r="X949" i="26"/>
  <c r="Y949" i="26"/>
  <c r="N948" i="26"/>
  <c r="L947" i="26"/>
  <c r="M947" i="26" s="1"/>
  <c r="X943" i="26"/>
  <c r="Y943" i="26"/>
  <c r="N942" i="26"/>
  <c r="Y940" i="26"/>
  <c r="X940" i="26"/>
  <c r="N939" i="26"/>
  <c r="L938" i="26"/>
  <c r="M938" i="26" s="1"/>
  <c r="Y936" i="26"/>
  <c r="X936" i="26"/>
  <c r="N935" i="26"/>
  <c r="L934" i="26"/>
  <c r="M934" i="26" s="1"/>
  <c r="Y932" i="26"/>
  <c r="X932" i="26"/>
  <c r="L931" i="26"/>
  <c r="M931" i="26" s="1"/>
  <c r="Y930" i="26"/>
  <c r="X930" i="26"/>
  <c r="L929" i="26"/>
  <c r="M929" i="26" s="1"/>
  <c r="Y928" i="26"/>
  <c r="X928" i="26"/>
  <c r="L927" i="26"/>
  <c r="M927" i="26" s="1"/>
  <c r="X925" i="26"/>
  <c r="Y925" i="26"/>
  <c r="L924" i="26"/>
  <c r="M924" i="26" s="1"/>
  <c r="X923" i="26"/>
  <c r="Y923" i="26"/>
  <c r="L922" i="26"/>
  <c r="M922" i="26" s="1"/>
  <c r="X921" i="26"/>
  <c r="Y921" i="26"/>
  <c r="Y918" i="26"/>
  <c r="X918" i="26"/>
  <c r="N917" i="26"/>
  <c r="Y914" i="26"/>
  <c r="X914" i="26"/>
  <c r="X909" i="26"/>
  <c r="Y909" i="26"/>
  <c r="X907" i="26"/>
  <c r="L905" i="26"/>
  <c r="M905" i="26" s="1"/>
  <c r="Y904" i="26"/>
  <c r="X904" i="26"/>
  <c r="L903" i="26"/>
  <c r="M903" i="26" s="1"/>
  <c r="Y902" i="26"/>
  <c r="X902" i="26"/>
  <c r="L901" i="26"/>
  <c r="M901" i="26" s="1"/>
  <c r="Y899" i="26"/>
  <c r="X886" i="26"/>
  <c r="Y876" i="26"/>
  <c r="L877" i="26"/>
  <c r="M877" i="26" s="1"/>
  <c r="X873" i="26"/>
  <c r="L835" i="26"/>
  <c r="M835" i="26" s="1"/>
  <c r="Y829" i="26"/>
  <c r="Y781" i="26"/>
  <c r="X781" i="26"/>
  <c r="L778" i="26"/>
  <c r="M778" i="26" s="1"/>
  <c r="Y1077" i="26"/>
  <c r="Y1073" i="26"/>
  <c r="Y1053" i="26"/>
  <c r="Y1049" i="26"/>
  <c r="Y1045" i="26"/>
  <c r="Y1065" i="26"/>
  <c r="X1065" i="26"/>
  <c r="N1064" i="26"/>
  <c r="Y1039" i="26"/>
  <c r="Y1037" i="26"/>
  <c r="X1037" i="26"/>
  <c r="L1036" i="26"/>
  <c r="M1036" i="26" s="1"/>
  <c r="Y1035" i="26"/>
  <c r="X1035" i="26"/>
  <c r="Y1033" i="26"/>
  <c r="X1033" i="26"/>
  <c r="L1032" i="26"/>
  <c r="M1032" i="26" s="1"/>
  <c r="Y1031" i="26"/>
  <c r="X1031" i="26"/>
  <c r="L1030" i="26"/>
  <c r="M1030" i="26" s="1"/>
  <c r="Y1029" i="26"/>
  <c r="X1029" i="26"/>
  <c r="Y1028" i="26"/>
  <c r="X1028" i="26"/>
  <c r="Y1026" i="26"/>
  <c r="L1024" i="26"/>
  <c r="M1024" i="26" s="1"/>
  <c r="L1022" i="26"/>
  <c r="M1022" i="26" s="1"/>
  <c r="L1020" i="26"/>
  <c r="M1020" i="26" s="1"/>
  <c r="L1018" i="26"/>
  <c r="M1018" i="26" s="1"/>
  <c r="L1016" i="26"/>
  <c r="M1016" i="26" s="1"/>
  <c r="N1014" i="26"/>
  <c r="L1011" i="26"/>
  <c r="M1011" i="26" s="1"/>
  <c r="L1008" i="26"/>
  <c r="M1008" i="26" s="1"/>
  <c r="N1006" i="26"/>
  <c r="L1005" i="26"/>
  <c r="M1005" i="26" s="1"/>
  <c r="N1003" i="26"/>
  <c r="L1002" i="26"/>
  <c r="M1002" i="26" s="1"/>
  <c r="N1000" i="26"/>
  <c r="L999" i="26"/>
  <c r="M999" i="26" s="1"/>
  <c r="X997" i="26"/>
  <c r="Y997" i="26"/>
  <c r="L996" i="26"/>
  <c r="M996" i="26" s="1"/>
  <c r="X995" i="26"/>
  <c r="Y995" i="26"/>
  <c r="L994" i="26"/>
  <c r="M994" i="26" s="1"/>
  <c r="X993" i="26"/>
  <c r="Y993" i="26"/>
  <c r="Y990" i="26"/>
  <c r="Y980" i="26"/>
  <c r="L986" i="26"/>
  <c r="M986" i="26" s="1"/>
  <c r="Y984" i="26"/>
  <c r="X984" i="26"/>
  <c r="L983" i="26"/>
  <c r="M983" i="26" s="1"/>
  <c r="Y981" i="26"/>
  <c r="X981" i="26"/>
  <c r="Y978" i="26"/>
  <c r="X978" i="26"/>
  <c r="L977" i="26"/>
  <c r="M977" i="26" s="1"/>
  <c r="X975" i="26"/>
  <c r="Y975" i="26"/>
  <c r="X973" i="26"/>
  <c r="Y973" i="26"/>
  <c r="Y946" i="26"/>
  <c r="Y926" i="26"/>
  <c r="L959" i="26"/>
  <c r="M959" i="26" s="1"/>
  <c r="Y958" i="26"/>
  <c r="X958" i="26"/>
  <c r="N957" i="26"/>
  <c r="X955" i="26"/>
  <c r="Y955" i="26"/>
  <c r="L954" i="26"/>
  <c r="M954" i="26" s="1"/>
  <c r="L951" i="26"/>
  <c r="M951" i="26" s="1"/>
  <c r="Y950" i="26"/>
  <c r="X950" i="26"/>
  <c r="N949" i="26"/>
  <c r="L948" i="26"/>
  <c r="M948" i="26" s="1"/>
  <c r="L942" i="26"/>
  <c r="M942" i="26" s="1"/>
  <c r="X941" i="26"/>
  <c r="Y941" i="26"/>
  <c r="N940" i="26"/>
  <c r="L939" i="26"/>
  <c r="M939" i="26" s="1"/>
  <c r="X937" i="26"/>
  <c r="Y937" i="26"/>
  <c r="N936" i="26"/>
  <c r="L935" i="26"/>
  <c r="M935" i="26" s="1"/>
  <c r="L917" i="26"/>
  <c r="M917" i="26" s="1"/>
  <c r="X913" i="26"/>
  <c r="Y910" i="26"/>
  <c r="X910" i="26"/>
  <c r="N909" i="26"/>
  <c r="X906" i="26"/>
  <c r="L896" i="26"/>
  <c r="M896" i="26" s="1"/>
  <c r="X895" i="26"/>
  <c r="Y895" i="26"/>
  <c r="L892" i="26"/>
  <c r="M892" i="26" s="1"/>
  <c r="X891" i="26"/>
  <c r="Y891" i="26"/>
  <c r="N888" i="26"/>
  <c r="X885" i="26"/>
  <c r="Y885" i="26"/>
  <c r="L882" i="26"/>
  <c r="M882" i="26" s="1"/>
  <c r="X881" i="26"/>
  <c r="Y881" i="26"/>
  <c r="L878" i="26"/>
  <c r="M878" i="26" s="1"/>
  <c r="L875" i="26"/>
  <c r="M875" i="26" s="1"/>
  <c r="Y874" i="26"/>
  <c r="X874" i="26"/>
  <c r="Y869" i="26"/>
  <c r="L864" i="26"/>
  <c r="M864" i="26" s="1"/>
  <c r="X863" i="26"/>
  <c r="Y863" i="26"/>
  <c r="L860" i="26"/>
  <c r="M860" i="26" s="1"/>
  <c r="X859" i="26"/>
  <c r="Y859" i="26"/>
  <c r="L856" i="26"/>
  <c r="M856" i="26" s="1"/>
  <c r="X855" i="26"/>
  <c r="Y855" i="26"/>
  <c r="L852" i="26"/>
  <c r="M852" i="26" s="1"/>
  <c r="X851" i="26"/>
  <c r="Y851" i="26"/>
  <c r="L848" i="26"/>
  <c r="M848" i="26" s="1"/>
  <c r="Y847" i="26"/>
  <c r="L844" i="26"/>
  <c r="M844" i="26" s="1"/>
  <c r="Y843" i="26"/>
  <c r="X843" i="26"/>
  <c r="L840" i="26"/>
  <c r="M840" i="26" s="1"/>
  <c r="Y837" i="26"/>
  <c r="X837" i="26"/>
  <c r="Y785" i="26"/>
  <c r="Y769" i="26"/>
  <c r="Y753" i="26"/>
  <c r="Y799" i="26"/>
  <c r="X799" i="26"/>
  <c r="X786" i="26"/>
  <c r="Y786" i="26"/>
  <c r="L780" i="26"/>
  <c r="M780" i="26" s="1"/>
  <c r="Y1076" i="26"/>
  <c r="Y1072" i="26"/>
  <c r="Y1068" i="26"/>
  <c r="Y1048" i="26"/>
  <c r="X1080" i="26"/>
  <c r="Y1080" i="26"/>
  <c r="L1079" i="26"/>
  <c r="M1079" i="26" s="1"/>
  <c r="Y1071" i="26"/>
  <c r="X1071" i="26"/>
  <c r="L1070" i="26"/>
  <c r="M1070" i="26" s="1"/>
  <c r="Y1069" i="26"/>
  <c r="X1069" i="26"/>
  <c r="N1065" i="26"/>
  <c r="L1064" i="26"/>
  <c r="M1064" i="26" s="1"/>
  <c r="Y1062" i="26"/>
  <c r="X1062" i="26"/>
  <c r="L1061" i="26"/>
  <c r="M1061" i="26" s="1"/>
  <c r="X1060" i="26"/>
  <c r="Y1060" i="26"/>
  <c r="L1059" i="26"/>
  <c r="M1059" i="26" s="1"/>
  <c r="Y1058" i="26"/>
  <c r="X1058" i="26"/>
  <c r="L1057" i="26"/>
  <c r="M1057" i="26" s="1"/>
  <c r="X1056" i="26"/>
  <c r="Y1056" i="26"/>
  <c r="L1055" i="26"/>
  <c r="M1055" i="26" s="1"/>
  <c r="X1054" i="26"/>
  <c r="Y1054" i="26"/>
  <c r="L1052" i="26"/>
  <c r="M1052" i="26" s="1"/>
  <c r="Y1047" i="26"/>
  <c r="X1047" i="26"/>
  <c r="L1046" i="26"/>
  <c r="M1046" i="26" s="1"/>
  <c r="X1044" i="26"/>
  <c r="Y1044" i="26"/>
  <c r="X1042" i="26"/>
  <c r="Y1038" i="26"/>
  <c r="Y1034" i="26"/>
  <c r="N1028" i="26"/>
  <c r="Y1025" i="26"/>
  <c r="L1014" i="26"/>
  <c r="M1014" i="26" s="1"/>
  <c r="N1012" i="26"/>
  <c r="L1009" i="26"/>
  <c r="M1009" i="26" s="1"/>
  <c r="L1006" i="26"/>
  <c r="M1006" i="26" s="1"/>
  <c r="Y1005" i="26"/>
  <c r="L1003" i="26"/>
  <c r="M1003" i="26" s="1"/>
  <c r="L1000" i="26"/>
  <c r="M1000" i="26" s="1"/>
  <c r="Y999" i="26"/>
  <c r="X989" i="26"/>
  <c r="Y989" i="26"/>
  <c r="L987" i="26"/>
  <c r="M987" i="26" s="1"/>
  <c r="X974" i="26"/>
  <c r="X979" i="26"/>
  <c r="Y979" i="26"/>
  <c r="N978" i="26"/>
  <c r="Y976" i="26"/>
  <c r="X976" i="26"/>
  <c r="N975" i="26"/>
  <c r="Y972" i="26"/>
  <c r="X970" i="26"/>
  <c r="X971" i="26"/>
  <c r="Y971" i="26"/>
  <c r="Y969" i="26"/>
  <c r="Y945" i="26"/>
  <c r="Y933" i="26"/>
  <c r="Y968" i="26"/>
  <c r="X968" i="26"/>
  <c r="L967" i="26"/>
  <c r="M967" i="26" s="1"/>
  <c r="Y966" i="26"/>
  <c r="X966" i="26"/>
  <c r="L965" i="26"/>
  <c r="M965" i="26" s="1"/>
  <c r="Y964" i="26"/>
  <c r="X964" i="26"/>
  <c r="X963" i="26"/>
  <c r="Y963" i="26"/>
  <c r="L962" i="26"/>
  <c r="M962" i="26" s="1"/>
  <c r="X961" i="26"/>
  <c r="Y961" i="26"/>
  <c r="L960" i="26"/>
  <c r="M960" i="26" s="1"/>
  <c r="L957" i="26"/>
  <c r="M957" i="26" s="1"/>
  <c r="Y956" i="26"/>
  <c r="X956" i="26"/>
  <c r="N955" i="26"/>
  <c r="X953" i="26"/>
  <c r="Y953" i="26"/>
  <c r="L952" i="26"/>
  <c r="M952" i="26" s="1"/>
  <c r="L949" i="26"/>
  <c r="M949" i="26" s="1"/>
  <c r="X947" i="26"/>
  <c r="Y947" i="26"/>
  <c r="L943" i="26"/>
  <c r="M943" i="26" s="1"/>
  <c r="L940" i="26"/>
  <c r="M940" i="26" s="1"/>
  <c r="Y938" i="26"/>
  <c r="X938" i="26"/>
  <c r="N937" i="26"/>
  <c r="L936" i="26"/>
  <c r="M936" i="26" s="1"/>
  <c r="Y934" i="26"/>
  <c r="X934" i="26"/>
  <c r="L932" i="26"/>
  <c r="M932" i="26" s="1"/>
  <c r="X931" i="26"/>
  <c r="Y931" i="26"/>
  <c r="L930" i="26"/>
  <c r="M930" i="26" s="1"/>
  <c r="X929" i="26"/>
  <c r="Y929" i="26"/>
  <c r="L928" i="26"/>
  <c r="M928" i="26" s="1"/>
  <c r="X927" i="26"/>
  <c r="Y927" i="26"/>
  <c r="L925" i="26"/>
  <c r="M925" i="26" s="1"/>
  <c r="Y924" i="26"/>
  <c r="X924" i="26"/>
  <c r="L923" i="26"/>
  <c r="M923" i="26" s="1"/>
  <c r="Y922" i="26"/>
  <c r="X922" i="26"/>
  <c r="L921" i="26"/>
  <c r="M921" i="26" s="1"/>
  <c r="X912" i="26"/>
  <c r="Y908" i="26"/>
  <c r="L909" i="26"/>
  <c r="M909" i="26" s="1"/>
  <c r="X905" i="26"/>
  <c r="Y905" i="26"/>
  <c r="L904" i="26"/>
  <c r="M904" i="26" s="1"/>
  <c r="X903" i="26"/>
  <c r="Y903" i="26"/>
  <c r="L902" i="26"/>
  <c r="M902" i="26" s="1"/>
  <c r="X901" i="26"/>
  <c r="Y901" i="26"/>
  <c r="Y887" i="26"/>
  <c r="Y888" i="26"/>
  <c r="X888" i="26"/>
  <c r="Y865" i="26"/>
  <c r="L867" i="26"/>
  <c r="M867" i="26" s="1"/>
  <c r="N839" i="26"/>
  <c r="L838" i="26"/>
  <c r="M838" i="26" s="1"/>
  <c r="N836" i="26"/>
  <c r="Y831" i="26"/>
  <c r="Y811" i="26"/>
  <c r="X811" i="26"/>
  <c r="Y797" i="26"/>
  <c r="Y801" i="26"/>
  <c r="X801" i="26"/>
  <c r="L798" i="26"/>
  <c r="M798" i="26" s="1"/>
  <c r="Y793" i="26"/>
  <c r="X793" i="26"/>
  <c r="L784" i="26"/>
  <c r="M784" i="26" s="1"/>
  <c r="Y777" i="26"/>
  <c r="X777" i="26"/>
  <c r="Y1075" i="26"/>
  <c r="Y1067" i="26"/>
  <c r="Y1063" i="26"/>
  <c r="Y1051" i="26"/>
  <c r="Y1043" i="26"/>
  <c r="L1065" i="26"/>
  <c r="M1065" i="26" s="1"/>
  <c r="X1041" i="26"/>
  <c r="L1037" i="26"/>
  <c r="M1037" i="26" s="1"/>
  <c r="X1036" i="26"/>
  <c r="Y1036" i="26"/>
  <c r="L1035" i="26"/>
  <c r="M1035" i="26" s="1"/>
  <c r="L1033" i="26"/>
  <c r="M1033" i="26" s="1"/>
  <c r="X1032" i="26"/>
  <c r="Y1032" i="26"/>
  <c r="L1031" i="26"/>
  <c r="M1031" i="26" s="1"/>
  <c r="X1030" i="26"/>
  <c r="Y1030" i="26"/>
  <c r="L1029" i="26"/>
  <c r="M1029" i="26" s="1"/>
  <c r="L1028" i="26"/>
  <c r="M1028" i="26" s="1"/>
  <c r="X992" i="26"/>
  <c r="L1023" i="26"/>
  <c r="M1023" i="26" s="1"/>
  <c r="L1021" i="26"/>
  <c r="M1021" i="26" s="1"/>
  <c r="L1019" i="26"/>
  <c r="M1019" i="26" s="1"/>
  <c r="L1017" i="26"/>
  <c r="M1017" i="26" s="1"/>
  <c r="L1015" i="26"/>
  <c r="M1015" i="26" s="1"/>
  <c r="L1012" i="26"/>
  <c r="M1012" i="26" s="1"/>
  <c r="N1010" i="26"/>
  <c r="L1007" i="26"/>
  <c r="M1007" i="26" s="1"/>
  <c r="L1004" i="26"/>
  <c r="M1004" i="26" s="1"/>
  <c r="Y1003" i="26"/>
  <c r="L1001" i="26"/>
  <c r="M1001" i="26" s="1"/>
  <c r="L997" i="26"/>
  <c r="M997" i="26" s="1"/>
  <c r="Y996" i="26"/>
  <c r="X996" i="26"/>
  <c r="L995" i="26"/>
  <c r="M995" i="26" s="1"/>
  <c r="Y994" i="26"/>
  <c r="X994" i="26"/>
  <c r="L993" i="26"/>
  <c r="M993" i="26" s="1"/>
  <c r="X988" i="26"/>
  <c r="Y982" i="26"/>
  <c r="Y986" i="26"/>
  <c r="X986" i="26"/>
  <c r="L984" i="26"/>
  <c r="M984" i="26" s="1"/>
  <c r="X983" i="26"/>
  <c r="Y983" i="26"/>
  <c r="L981" i="26"/>
  <c r="M981" i="26" s="1"/>
  <c r="N979" i="26"/>
  <c r="L978" i="26"/>
  <c r="M978" i="26" s="1"/>
  <c r="X977" i="26"/>
  <c r="Y977" i="26"/>
  <c r="N976" i="26"/>
  <c r="L975" i="26"/>
  <c r="M975" i="26" s="1"/>
  <c r="L973" i="26"/>
  <c r="M973" i="26" s="1"/>
  <c r="N971" i="26"/>
  <c r="Y944" i="26"/>
  <c r="Y920" i="26"/>
  <c r="Y916" i="26"/>
  <c r="X959" i="26"/>
  <c r="Y959" i="26"/>
  <c r="L958" i="26"/>
  <c r="M958" i="26" s="1"/>
  <c r="L955" i="26"/>
  <c r="M955" i="26" s="1"/>
  <c r="Y954" i="26"/>
  <c r="X954" i="26"/>
  <c r="N953" i="26"/>
  <c r="X951" i="26"/>
  <c r="Y951" i="26"/>
  <c r="L950" i="26"/>
  <c r="M950" i="26" s="1"/>
  <c r="Y948" i="26"/>
  <c r="X948" i="26"/>
  <c r="N947" i="26"/>
  <c r="Y942" i="26"/>
  <c r="X942" i="26"/>
  <c r="L941" i="26"/>
  <c r="M941" i="26" s="1"/>
  <c r="X939" i="26"/>
  <c r="Y939" i="26"/>
  <c r="N938" i="26"/>
  <c r="L937" i="26"/>
  <c r="M937" i="26" s="1"/>
  <c r="X935" i="26"/>
  <c r="Y935" i="26"/>
  <c r="N934" i="26"/>
  <c r="X917" i="26"/>
  <c r="Y917" i="26"/>
  <c r="X915" i="26"/>
  <c r="X911" i="26"/>
  <c r="L910" i="26"/>
  <c r="M910" i="26" s="1"/>
  <c r="X900" i="26"/>
  <c r="L898" i="26"/>
  <c r="M898" i="26" s="1"/>
  <c r="X897" i="26"/>
  <c r="Y897" i="26"/>
  <c r="L894" i="26"/>
  <c r="M894" i="26" s="1"/>
  <c r="X893" i="26"/>
  <c r="Y893" i="26"/>
  <c r="L890" i="26"/>
  <c r="M890" i="26" s="1"/>
  <c r="X889" i="26"/>
  <c r="Y889" i="26"/>
  <c r="L884" i="26"/>
  <c r="M884" i="26" s="1"/>
  <c r="X883" i="26"/>
  <c r="Y883" i="26"/>
  <c r="Y879" i="26"/>
  <c r="Y872" i="26"/>
  <c r="L868" i="26"/>
  <c r="M868" i="26" s="1"/>
  <c r="Y866" i="26"/>
  <c r="X866" i="26"/>
  <c r="L862" i="26"/>
  <c r="M862" i="26" s="1"/>
  <c r="X861" i="26"/>
  <c r="Y861" i="26"/>
  <c r="L858" i="26"/>
  <c r="M858" i="26" s="1"/>
  <c r="X857" i="26"/>
  <c r="Y857" i="26"/>
  <c r="L854" i="26"/>
  <c r="M854" i="26" s="1"/>
  <c r="X853" i="26"/>
  <c r="Y853" i="26"/>
  <c r="L850" i="26"/>
  <c r="M850" i="26" s="1"/>
  <c r="X849" i="26"/>
  <c r="Y849" i="26"/>
  <c r="L846" i="26"/>
  <c r="M846" i="26" s="1"/>
  <c r="Y845" i="26"/>
  <c r="X845" i="26"/>
  <c r="L842" i="26"/>
  <c r="M842" i="26" s="1"/>
  <c r="Y841" i="26"/>
  <c r="X841" i="26"/>
  <c r="L839" i="26"/>
  <c r="M839" i="26" s="1"/>
  <c r="L825" i="26"/>
  <c r="M825" i="26" s="1"/>
  <c r="L810" i="26"/>
  <c r="M810" i="26" s="1"/>
  <c r="L805" i="26"/>
  <c r="M805" i="26" s="1"/>
  <c r="L800" i="26"/>
  <c r="M800" i="26" s="1"/>
  <c r="L789" i="26"/>
  <c r="M789" i="26" s="1"/>
  <c r="Y779" i="26"/>
  <c r="X779" i="26"/>
  <c r="L776" i="26"/>
  <c r="M776" i="26" s="1"/>
  <c r="L888" i="26"/>
  <c r="M888" i="26" s="1"/>
  <c r="X880" i="26"/>
  <c r="Y877" i="26"/>
  <c r="X877" i="26"/>
  <c r="Y871" i="26"/>
  <c r="Y867" i="26"/>
  <c r="X867" i="26"/>
  <c r="N866" i="26"/>
  <c r="Y838" i="26"/>
  <c r="X838" i="26"/>
  <c r="N837" i="26"/>
  <c r="L836" i="26"/>
  <c r="M836" i="26" s="1"/>
  <c r="L832" i="26"/>
  <c r="M832" i="26" s="1"/>
  <c r="X828" i="26"/>
  <c r="Y828" i="26"/>
  <c r="X826" i="26"/>
  <c r="Y808" i="26"/>
  <c r="Y822" i="26"/>
  <c r="X822" i="26"/>
  <c r="L821" i="26"/>
  <c r="M821" i="26" s="1"/>
  <c r="Y820" i="26"/>
  <c r="X820" i="26"/>
  <c r="L819" i="26"/>
  <c r="M819" i="26" s="1"/>
  <c r="Y818" i="26"/>
  <c r="X818" i="26"/>
  <c r="L817" i="26"/>
  <c r="M817" i="26" s="1"/>
  <c r="Y816" i="26"/>
  <c r="X816" i="26"/>
  <c r="L815" i="26"/>
  <c r="M815" i="26" s="1"/>
  <c r="Y814" i="26"/>
  <c r="X814" i="26"/>
  <c r="L813" i="26"/>
  <c r="M813" i="26" s="1"/>
  <c r="Y812" i="26"/>
  <c r="X812" i="26"/>
  <c r="N811" i="26"/>
  <c r="Y809" i="26"/>
  <c r="X809" i="26"/>
  <c r="X806" i="26"/>
  <c r="Y796" i="26"/>
  <c r="Y792" i="26"/>
  <c r="Y788" i="26"/>
  <c r="Y772" i="26"/>
  <c r="Y764" i="26"/>
  <c r="Y760" i="26"/>
  <c r="Y756" i="26"/>
  <c r="Y752" i="26"/>
  <c r="Y736" i="26"/>
  <c r="X794" i="26"/>
  <c r="Y794" i="26"/>
  <c r="N793" i="26"/>
  <c r="Y775" i="26"/>
  <c r="X775" i="26"/>
  <c r="L773" i="26"/>
  <c r="M773" i="26" s="1"/>
  <c r="X771" i="26"/>
  <c r="Y771" i="26"/>
  <c r="L770" i="26"/>
  <c r="M770" i="26" s="1"/>
  <c r="Y768" i="26"/>
  <c r="X768" i="26"/>
  <c r="L765" i="26"/>
  <c r="M765" i="26" s="1"/>
  <c r="X761" i="26"/>
  <c r="Y761" i="26"/>
  <c r="L759" i="26"/>
  <c r="M759" i="26" s="1"/>
  <c r="Y758" i="26"/>
  <c r="X758" i="26"/>
  <c r="L757" i="26"/>
  <c r="M757" i="26" s="1"/>
  <c r="Y754" i="26"/>
  <c r="X754" i="26"/>
  <c r="L751" i="26"/>
  <c r="M751" i="26" s="1"/>
  <c r="X749" i="26"/>
  <c r="Y749" i="26"/>
  <c r="L748" i="26"/>
  <c r="M748" i="26" s="1"/>
  <c r="X747" i="26"/>
  <c r="Y747" i="26"/>
  <c r="L746" i="26"/>
  <c r="M746" i="26" s="1"/>
  <c r="X745" i="26"/>
  <c r="Y745" i="26"/>
  <c r="L744" i="26"/>
  <c r="M744" i="26" s="1"/>
  <c r="X743" i="26"/>
  <c r="Y743" i="26"/>
  <c r="L742" i="26"/>
  <c r="M742" i="26" s="1"/>
  <c r="X741" i="26"/>
  <c r="Y741" i="26"/>
  <c r="L740" i="26"/>
  <c r="M740" i="26" s="1"/>
  <c r="X739" i="26"/>
  <c r="Y739" i="26"/>
  <c r="L738" i="26"/>
  <c r="M738" i="26" s="1"/>
  <c r="X737" i="26"/>
  <c r="Y737" i="26"/>
  <c r="X735" i="26"/>
  <c r="X731" i="26"/>
  <c r="Y732" i="26"/>
  <c r="X732" i="26"/>
  <c r="X725" i="26"/>
  <c r="Y725" i="26"/>
  <c r="L724" i="26"/>
  <c r="M724" i="26" s="1"/>
  <c r="X723" i="26"/>
  <c r="Y723" i="26"/>
  <c r="L722" i="26"/>
  <c r="M722" i="26" s="1"/>
  <c r="X721" i="26"/>
  <c r="Y721" i="26"/>
  <c r="L720" i="26"/>
  <c r="M720" i="26" s="1"/>
  <c r="X719" i="26"/>
  <c r="Y719" i="26"/>
  <c r="L718" i="26"/>
  <c r="M718" i="26" s="1"/>
  <c r="X717" i="26"/>
  <c r="Y717" i="26"/>
  <c r="L716" i="26"/>
  <c r="M716" i="26" s="1"/>
  <c r="X715" i="26"/>
  <c r="Y715" i="26"/>
  <c r="N714" i="26"/>
  <c r="Y712" i="26"/>
  <c r="X712" i="26"/>
  <c r="L711" i="26"/>
  <c r="M711" i="26" s="1"/>
  <c r="X709" i="26"/>
  <c r="Y709" i="26"/>
  <c r="Y707" i="26"/>
  <c r="L706" i="26"/>
  <c r="M706" i="26" s="1"/>
  <c r="X705" i="26"/>
  <c r="Y705" i="26"/>
  <c r="L704" i="26"/>
  <c r="M704" i="26" s="1"/>
  <c r="L699" i="26"/>
  <c r="M699" i="26" s="1"/>
  <c r="Y698" i="26"/>
  <c r="X698" i="26"/>
  <c r="Y696" i="26"/>
  <c r="X696" i="26"/>
  <c r="Y694" i="26"/>
  <c r="Y686" i="26"/>
  <c r="L682" i="26"/>
  <c r="M682" i="26" s="1"/>
  <c r="Y680" i="26"/>
  <c r="X680" i="26"/>
  <c r="Y667" i="26"/>
  <c r="L674" i="26"/>
  <c r="M674" i="26" s="1"/>
  <c r="Y672" i="26"/>
  <c r="X672" i="26"/>
  <c r="L671" i="26"/>
  <c r="M671" i="26" s="1"/>
  <c r="Y670" i="26"/>
  <c r="X670" i="26"/>
  <c r="L668" i="26"/>
  <c r="M668" i="26" s="1"/>
  <c r="Y664" i="26"/>
  <c r="Y656" i="26"/>
  <c r="X615" i="26"/>
  <c r="Y615" i="26"/>
  <c r="Y610" i="26"/>
  <c r="X610" i="26"/>
  <c r="L608" i="26"/>
  <c r="M608" i="26" s="1"/>
  <c r="Y606" i="26"/>
  <c r="X606" i="26"/>
  <c r="Y898" i="26"/>
  <c r="X898" i="26"/>
  <c r="L897" i="26"/>
  <c r="M897" i="26" s="1"/>
  <c r="Y896" i="26"/>
  <c r="X896" i="26"/>
  <c r="L895" i="26"/>
  <c r="M895" i="26" s="1"/>
  <c r="Y894" i="26"/>
  <c r="X894" i="26"/>
  <c r="L893" i="26"/>
  <c r="M893" i="26" s="1"/>
  <c r="Y892" i="26"/>
  <c r="X892" i="26"/>
  <c r="L891" i="26"/>
  <c r="M891" i="26" s="1"/>
  <c r="Y890" i="26"/>
  <c r="X890" i="26"/>
  <c r="L889" i="26"/>
  <c r="M889" i="26" s="1"/>
  <c r="L885" i="26"/>
  <c r="M885" i="26" s="1"/>
  <c r="Y884" i="26"/>
  <c r="X884" i="26"/>
  <c r="L883" i="26"/>
  <c r="M883" i="26" s="1"/>
  <c r="Y882" i="26"/>
  <c r="X882" i="26"/>
  <c r="L881" i="26"/>
  <c r="M881" i="26" s="1"/>
  <c r="Y878" i="26"/>
  <c r="X878" i="26"/>
  <c r="N877" i="26"/>
  <c r="Y875" i="26"/>
  <c r="X875" i="26"/>
  <c r="L874" i="26"/>
  <c r="M874" i="26" s="1"/>
  <c r="Y870" i="26"/>
  <c r="L869" i="26"/>
  <c r="M869" i="26" s="1"/>
  <c r="Y868" i="26"/>
  <c r="X868" i="26"/>
  <c r="N867" i="26"/>
  <c r="L866" i="26"/>
  <c r="M866" i="26" s="1"/>
  <c r="Y864" i="26"/>
  <c r="X864" i="26"/>
  <c r="L863" i="26"/>
  <c r="M863" i="26" s="1"/>
  <c r="Y862" i="26"/>
  <c r="X862" i="26"/>
  <c r="L861" i="26"/>
  <c r="M861" i="26" s="1"/>
  <c r="Y860" i="26"/>
  <c r="X860" i="26"/>
  <c r="L859" i="26"/>
  <c r="M859" i="26" s="1"/>
  <c r="Y858" i="26"/>
  <c r="X858" i="26"/>
  <c r="L857" i="26"/>
  <c r="M857" i="26" s="1"/>
  <c r="Y856" i="26"/>
  <c r="X856" i="26"/>
  <c r="L855" i="26"/>
  <c r="M855" i="26" s="1"/>
  <c r="Y854" i="26"/>
  <c r="X854" i="26"/>
  <c r="L853" i="26"/>
  <c r="M853" i="26" s="1"/>
  <c r="Y852" i="26"/>
  <c r="X852" i="26"/>
  <c r="L851" i="26"/>
  <c r="M851" i="26" s="1"/>
  <c r="Y850" i="26"/>
  <c r="X850" i="26"/>
  <c r="L849" i="26"/>
  <c r="M849" i="26" s="1"/>
  <c r="Y848" i="26"/>
  <c r="X848" i="26"/>
  <c r="L847" i="26"/>
  <c r="M847" i="26" s="1"/>
  <c r="Y846" i="26"/>
  <c r="X846" i="26"/>
  <c r="L845" i="26"/>
  <c r="M845" i="26" s="1"/>
  <c r="Y844" i="26"/>
  <c r="X844" i="26"/>
  <c r="L843" i="26"/>
  <c r="M843" i="26" s="1"/>
  <c r="Y842" i="26"/>
  <c r="X842" i="26"/>
  <c r="L841" i="26"/>
  <c r="M841" i="26" s="1"/>
  <c r="Y840" i="26"/>
  <c r="X840" i="26"/>
  <c r="Y834" i="26"/>
  <c r="Y839" i="26"/>
  <c r="X839" i="26"/>
  <c r="N838" i="26"/>
  <c r="L837" i="26"/>
  <c r="M837" i="26" s="1"/>
  <c r="Y835" i="26"/>
  <c r="X835" i="26"/>
  <c r="X833" i="26"/>
  <c r="Y827" i="26"/>
  <c r="Y825" i="26"/>
  <c r="X825" i="26"/>
  <c r="X823" i="26"/>
  <c r="Y807" i="26"/>
  <c r="L811" i="26"/>
  <c r="M811" i="26" s="1"/>
  <c r="Y810" i="26"/>
  <c r="X810" i="26"/>
  <c r="N809" i="26"/>
  <c r="Y805" i="26"/>
  <c r="X805" i="26"/>
  <c r="X803" i="26"/>
  <c r="Y795" i="26"/>
  <c r="Y791" i="26"/>
  <c r="Y787" i="26"/>
  <c r="Y783" i="26"/>
  <c r="Y767" i="26"/>
  <c r="Y763" i="26"/>
  <c r="Y755" i="26"/>
  <c r="L801" i="26"/>
  <c r="M801" i="26" s="1"/>
  <c r="Y800" i="26"/>
  <c r="X800" i="26"/>
  <c r="L799" i="26"/>
  <c r="M799" i="26" s="1"/>
  <c r="X798" i="26"/>
  <c r="Y798" i="26"/>
  <c r="N794" i="26"/>
  <c r="L793" i="26"/>
  <c r="M793" i="26" s="1"/>
  <c r="Y789" i="26"/>
  <c r="X789" i="26"/>
  <c r="L786" i="26"/>
  <c r="M786" i="26" s="1"/>
  <c r="X784" i="26"/>
  <c r="Y784" i="26"/>
  <c r="L781" i="26"/>
  <c r="M781" i="26" s="1"/>
  <c r="Y780" i="26"/>
  <c r="X780" i="26"/>
  <c r="L779" i="26"/>
  <c r="M779" i="26" s="1"/>
  <c r="X778" i="26"/>
  <c r="Y778" i="26"/>
  <c r="L777" i="26"/>
  <c r="M777" i="26" s="1"/>
  <c r="Y776" i="26"/>
  <c r="X776" i="26"/>
  <c r="N775" i="26"/>
  <c r="Y734" i="26"/>
  <c r="X730" i="26"/>
  <c r="X729" i="26"/>
  <c r="Y729" i="26"/>
  <c r="L728" i="26"/>
  <c r="M728" i="26" s="1"/>
  <c r="X708" i="26"/>
  <c r="L714" i="26"/>
  <c r="M714" i="26" s="1"/>
  <c r="X713" i="26"/>
  <c r="Y713" i="26"/>
  <c r="N712" i="26"/>
  <c r="Y710" i="26"/>
  <c r="X710" i="26"/>
  <c r="N709" i="26"/>
  <c r="X702" i="26"/>
  <c r="X703" i="26"/>
  <c r="Y703" i="26"/>
  <c r="X695" i="26"/>
  <c r="X693" i="26"/>
  <c r="Y685" i="26"/>
  <c r="Y692" i="26"/>
  <c r="X692" i="26"/>
  <c r="L691" i="26"/>
  <c r="M691" i="26" s="1"/>
  <c r="Y690" i="26"/>
  <c r="X690" i="26"/>
  <c r="L689" i="26"/>
  <c r="M689" i="26" s="1"/>
  <c r="Y688" i="26"/>
  <c r="X688" i="26"/>
  <c r="L687" i="26"/>
  <c r="M687" i="26" s="1"/>
  <c r="Y681" i="26"/>
  <c r="L678" i="26"/>
  <c r="M678" i="26" s="1"/>
  <c r="L675" i="26"/>
  <c r="M675" i="26" s="1"/>
  <c r="L663" i="26"/>
  <c r="M663" i="26" s="1"/>
  <c r="Y660" i="26"/>
  <c r="X660" i="26"/>
  <c r="L657" i="26"/>
  <c r="M657" i="26" s="1"/>
  <c r="L655" i="26"/>
  <c r="M655" i="26" s="1"/>
  <c r="L650" i="26"/>
  <c r="M650" i="26" s="1"/>
  <c r="X649" i="26"/>
  <c r="Y649" i="26"/>
  <c r="L646" i="26"/>
  <c r="M646" i="26" s="1"/>
  <c r="X645" i="26"/>
  <c r="Y645" i="26"/>
  <c r="L642" i="26"/>
  <c r="M642" i="26" s="1"/>
  <c r="X641" i="26"/>
  <c r="Y641" i="26"/>
  <c r="L638" i="26"/>
  <c r="M638" i="26" s="1"/>
  <c r="X637" i="26"/>
  <c r="Y637" i="26"/>
  <c r="L634" i="26"/>
  <c r="M634" i="26" s="1"/>
  <c r="X633" i="26"/>
  <c r="Y633" i="26"/>
  <c r="L630" i="26"/>
  <c r="M630" i="26" s="1"/>
  <c r="X629" i="26"/>
  <c r="Y629" i="26"/>
  <c r="L626" i="26"/>
  <c r="M626" i="26" s="1"/>
  <c r="X625" i="26"/>
  <c r="Y625" i="26"/>
  <c r="L622" i="26"/>
  <c r="M622" i="26" s="1"/>
  <c r="X621" i="26"/>
  <c r="Y621" i="26"/>
  <c r="X617" i="26"/>
  <c r="Y617" i="26"/>
  <c r="L614" i="26"/>
  <c r="M614" i="26" s="1"/>
  <c r="N605" i="26"/>
  <c r="Y836" i="26"/>
  <c r="X836" i="26"/>
  <c r="N835" i="26"/>
  <c r="X832" i="26"/>
  <c r="Y832" i="26"/>
  <c r="X830" i="26"/>
  <c r="L828" i="26"/>
  <c r="M828" i="26" s="1"/>
  <c r="Y824" i="26"/>
  <c r="L822" i="26"/>
  <c r="M822" i="26" s="1"/>
  <c r="Y821" i="26"/>
  <c r="X821" i="26"/>
  <c r="L820" i="26"/>
  <c r="M820" i="26" s="1"/>
  <c r="Y819" i="26"/>
  <c r="X819" i="26"/>
  <c r="L818" i="26"/>
  <c r="M818" i="26" s="1"/>
  <c r="Y817" i="26"/>
  <c r="X817" i="26"/>
  <c r="L816" i="26"/>
  <c r="M816" i="26" s="1"/>
  <c r="Y815" i="26"/>
  <c r="X815" i="26"/>
  <c r="L814" i="26"/>
  <c r="M814" i="26" s="1"/>
  <c r="Y813" i="26"/>
  <c r="X813" i="26"/>
  <c r="L812" i="26"/>
  <c r="M812" i="26" s="1"/>
  <c r="L809" i="26"/>
  <c r="M809" i="26" s="1"/>
  <c r="Y804" i="26"/>
  <c r="Y802" i="26"/>
  <c r="Y790" i="26"/>
  <c r="Y782" i="26"/>
  <c r="Y774" i="26"/>
  <c r="Y766" i="26"/>
  <c r="Y762" i="26"/>
  <c r="Y750" i="26"/>
  <c r="L794" i="26"/>
  <c r="M794" i="26" s="1"/>
  <c r="L775" i="26"/>
  <c r="M775" i="26" s="1"/>
  <c r="Y773" i="26"/>
  <c r="X773" i="26"/>
  <c r="L771" i="26"/>
  <c r="M771" i="26" s="1"/>
  <c r="Y770" i="26"/>
  <c r="X770" i="26"/>
  <c r="L768" i="26"/>
  <c r="M768" i="26" s="1"/>
  <c r="X765" i="26"/>
  <c r="Y765" i="26"/>
  <c r="L761" i="26"/>
  <c r="M761" i="26" s="1"/>
  <c r="X759" i="26"/>
  <c r="Y759" i="26"/>
  <c r="L758" i="26"/>
  <c r="M758" i="26" s="1"/>
  <c r="X757" i="26"/>
  <c r="Y757" i="26"/>
  <c r="L754" i="26"/>
  <c r="M754" i="26" s="1"/>
  <c r="X751" i="26"/>
  <c r="Y751" i="26"/>
  <c r="L749" i="26"/>
  <c r="M749" i="26" s="1"/>
  <c r="Y748" i="26"/>
  <c r="X748" i="26"/>
  <c r="L747" i="26"/>
  <c r="M747" i="26" s="1"/>
  <c r="Y746" i="26"/>
  <c r="X746" i="26"/>
  <c r="L745" i="26"/>
  <c r="M745" i="26" s="1"/>
  <c r="Y744" i="26"/>
  <c r="X744" i="26"/>
  <c r="L743" i="26"/>
  <c r="M743" i="26" s="1"/>
  <c r="Y742" i="26"/>
  <c r="X742" i="26"/>
  <c r="L741" i="26"/>
  <c r="M741" i="26" s="1"/>
  <c r="Y740" i="26"/>
  <c r="X740" i="26"/>
  <c r="L739" i="26"/>
  <c r="M739" i="26" s="1"/>
  <c r="Y738" i="26"/>
  <c r="X738" i="26"/>
  <c r="L737" i="26"/>
  <c r="M737" i="26" s="1"/>
  <c r="X733" i="26"/>
  <c r="L732" i="26"/>
  <c r="M732" i="26" s="1"/>
  <c r="Y727" i="26"/>
  <c r="L725" i="26"/>
  <c r="M725" i="26" s="1"/>
  <c r="Y724" i="26"/>
  <c r="X724" i="26"/>
  <c r="L723" i="26"/>
  <c r="M723" i="26" s="1"/>
  <c r="Y722" i="26"/>
  <c r="X722" i="26"/>
  <c r="L721" i="26"/>
  <c r="M721" i="26" s="1"/>
  <c r="Y720" i="26"/>
  <c r="X720" i="26"/>
  <c r="L719" i="26"/>
  <c r="M719" i="26" s="1"/>
  <c r="Y718" i="26"/>
  <c r="X718" i="26"/>
  <c r="L717" i="26"/>
  <c r="M717" i="26" s="1"/>
  <c r="Y716" i="26"/>
  <c r="X716" i="26"/>
  <c r="L715" i="26"/>
  <c r="M715" i="26" s="1"/>
  <c r="L712" i="26"/>
  <c r="M712" i="26" s="1"/>
  <c r="X711" i="26"/>
  <c r="Y711" i="26"/>
  <c r="N710" i="26"/>
  <c r="L709" i="26"/>
  <c r="M709" i="26" s="1"/>
  <c r="X701" i="26"/>
  <c r="Y706" i="26"/>
  <c r="X706" i="26"/>
  <c r="L705" i="26"/>
  <c r="M705" i="26" s="1"/>
  <c r="Y704" i="26"/>
  <c r="X704" i="26"/>
  <c r="N703" i="26"/>
  <c r="X699" i="26"/>
  <c r="Y699" i="26"/>
  <c r="L698" i="26"/>
  <c r="M698" i="26" s="1"/>
  <c r="L696" i="26"/>
  <c r="M696" i="26" s="1"/>
  <c r="Y684" i="26"/>
  <c r="Y682" i="26"/>
  <c r="X682" i="26"/>
  <c r="L680" i="26"/>
  <c r="M680" i="26" s="1"/>
  <c r="Y673" i="26"/>
  <c r="Y669" i="26"/>
  <c r="Y674" i="26"/>
  <c r="X674" i="26"/>
  <c r="L672" i="26"/>
  <c r="M672" i="26" s="1"/>
  <c r="X671" i="26"/>
  <c r="Y671" i="26"/>
  <c r="L670" i="26"/>
  <c r="M670" i="26" s="1"/>
  <c r="Y668" i="26"/>
  <c r="X668" i="26"/>
  <c r="X666" i="26"/>
  <c r="X619" i="26"/>
  <c r="Y619" i="26"/>
  <c r="L616" i="26"/>
  <c r="M616" i="26" s="1"/>
  <c r="L611" i="26"/>
  <c r="M611" i="26" s="1"/>
  <c r="N609" i="26"/>
  <c r="L729" i="26"/>
  <c r="M729" i="26" s="1"/>
  <c r="Y728" i="26"/>
  <c r="X728" i="26"/>
  <c r="X726" i="26"/>
  <c r="Y714" i="26"/>
  <c r="X714" i="26"/>
  <c r="L713" i="26"/>
  <c r="M713" i="26" s="1"/>
  <c r="L710" i="26"/>
  <c r="M710" i="26" s="1"/>
  <c r="X700" i="26"/>
  <c r="L703" i="26"/>
  <c r="M703" i="26" s="1"/>
  <c r="Y697" i="26"/>
  <c r="L692" i="26"/>
  <c r="M692" i="26" s="1"/>
  <c r="X691" i="26"/>
  <c r="Y691" i="26"/>
  <c r="L690" i="26"/>
  <c r="M690" i="26" s="1"/>
  <c r="X689" i="26"/>
  <c r="Y689" i="26"/>
  <c r="L688" i="26"/>
  <c r="M688" i="26" s="1"/>
  <c r="X687" i="26"/>
  <c r="Y687" i="26"/>
  <c r="X683" i="26"/>
  <c r="Y679" i="26"/>
  <c r="Y678" i="26"/>
  <c r="X678" i="26"/>
  <c r="Y676" i="26"/>
  <c r="X675" i="26"/>
  <c r="Y675" i="26"/>
  <c r="N674" i="26"/>
  <c r="X665" i="26"/>
  <c r="Y661" i="26"/>
  <c r="X663" i="26"/>
  <c r="Y663" i="26"/>
  <c r="L662" i="26"/>
  <c r="M662" i="26" s="1"/>
  <c r="L659" i="26"/>
  <c r="M659" i="26" s="1"/>
  <c r="Y658" i="26"/>
  <c r="X658" i="26"/>
  <c r="L652" i="26"/>
  <c r="M652" i="26" s="1"/>
  <c r="X651" i="26"/>
  <c r="Y651" i="26"/>
  <c r="L648" i="26"/>
  <c r="M648" i="26" s="1"/>
  <c r="X647" i="26"/>
  <c r="Y647" i="26"/>
  <c r="L644" i="26"/>
  <c r="M644" i="26" s="1"/>
  <c r="X643" i="26"/>
  <c r="Y643" i="26"/>
  <c r="L640" i="26"/>
  <c r="M640" i="26" s="1"/>
  <c r="X639" i="26"/>
  <c r="Y639" i="26"/>
  <c r="L636" i="26"/>
  <c r="M636" i="26" s="1"/>
  <c r="X635" i="26"/>
  <c r="Y635" i="26"/>
  <c r="L632" i="26"/>
  <c r="M632" i="26" s="1"/>
  <c r="X631" i="26"/>
  <c r="Y631" i="26"/>
  <c r="L628" i="26"/>
  <c r="M628" i="26" s="1"/>
  <c r="X627" i="26"/>
  <c r="Y627" i="26"/>
  <c r="L624" i="26"/>
  <c r="M624" i="26" s="1"/>
  <c r="X623" i="26"/>
  <c r="Y623" i="26"/>
  <c r="L620" i="26"/>
  <c r="M620" i="26" s="1"/>
  <c r="L618" i="26"/>
  <c r="M618" i="26" s="1"/>
  <c r="L602" i="26"/>
  <c r="M602" i="26" s="1"/>
  <c r="X597" i="26"/>
  <c r="N596" i="26"/>
  <c r="L588" i="26"/>
  <c r="M588" i="26" s="1"/>
  <c r="X568" i="26"/>
  <c r="L584" i="26"/>
  <c r="M584" i="26" s="1"/>
  <c r="L581" i="26"/>
  <c r="M581" i="26" s="1"/>
  <c r="N579" i="26"/>
  <c r="L576" i="26"/>
  <c r="M576" i="26" s="1"/>
  <c r="L573" i="26"/>
  <c r="M573" i="26" s="1"/>
  <c r="N571" i="26"/>
  <c r="L567" i="26"/>
  <c r="M567" i="26" s="1"/>
  <c r="Y566" i="26"/>
  <c r="X566" i="26"/>
  <c r="L565" i="26"/>
  <c r="M565" i="26" s="1"/>
  <c r="Y564" i="26"/>
  <c r="X564" i="26"/>
  <c r="L563" i="26"/>
  <c r="M563" i="26" s="1"/>
  <c r="Y562" i="26"/>
  <c r="X562" i="26"/>
  <c r="L561" i="26"/>
  <c r="M561" i="26" s="1"/>
  <c r="Y560" i="26"/>
  <c r="X560" i="26"/>
  <c r="L559" i="26"/>
  <c r="M559" i="26" s="1"/>
  <c r="Y558" i="26"/>
  <c r="X558" i="26"/>
  <c r="L557" i="26"/>
  <c r="M557" i="26" s="1"/>
  <c r="Y556" i="26"/>
  <c r="X556" i="26"/>
  <c r="L555" i="26"/>
  <c r="M555" i="26" s="1"/>
  <c r="Y554" i="26"/>
  <c r="X554" i="26"/>
  <c r="L552" i="26"/>
  <c r="M552" i="26" s="1"/>
  <c r="N550" i="26"/>
  <c r="Y547" i="26"/>
  <c r="Y546" i="26"/>
  <c r="X546" i="26"/>
  <c r="L545" i="26"/>
  <c r="M545" i="26" s="1"/>
  <c r="Y543" i="26"/>
  <c r="X543" i="26"/>
  <c r="L542" i="26"/>
  <c r="M542" i="26" s="1"/>
  <c r="L539" i="26"/>
  <c r="M539" i="26" s="1"/>
  <c r="L536" i="26"/>
  <c r="M536" i="26" s="1"/>
  <c r="Y534" i="26"/>
  <c r="X534" i="26"/>
  <c r="N533" i="26"/>
  <c r="L529" i="26"/>
  <c r="M529" i="26" s="1"/>
  <c r="Y528" i="26"/>
  <c r="X528" i="26"/>
  <c r="L526" i="26"/>
  <c r="M526" i="26" s="1"/>
  <c r="L518" i="26"/>
  <c r="M518" i="26" s="1"/>
  <c r="Y510" i="26"/>
  <c r="L509" i="26"/>
  <c r="M509" i="26" s="1"/>
  <c r="X477" i="26"/>
  <c r="Y505" i="26"/>
  <c r="X505" i="26"/>
  <c r="L504" i="26"/>
  <c r="M504" i="26" s="1"/>
  <c r="Y503" i="26"/>
  <c r="X503" i="26"/>
  <c r="L498" i="26"/>
  <c r="M498" i="26" s="1"/>
  <c r="Y493" i="26"/>
  <c r="X493" i="26"/>
  <c r="L490" i="26"/>
  <c r="M490" i="26" s="1"/>
  <c r="Y485" i="26"/>
  <c r="X485" i="26"/>
  <c r="L483" i="26"/>
  <c r="M483" i="26" s="1"/>
  <c r="N479" i="26"/>
  <c r="Y459" i="26"/>
  <c r="X454" i="26"/>
  <c r="Y454" i="26"/>
  <c r="X613" i="26"/>
  <c r="Y613" i="26"/>
  <c r="L612" i="26"/>
  <c r="M612" i="26" s="1"/>
  <c r="L609" i="26"/>
  <c r="M609" i="26" s="1"/>
  <c r="X607" i="26"/>
  <c r="Y607" i="26"/>
  <c r="N606" i="26"/>
  <c r="L605" i="26"/>
  <c r="M605" i="26" s="1"/>
  <c r="Y601" i="26"/>
  <c r="L596" i="26"/>
  <c r="M596" i="26" s="1"/>
  <c r="X593" i="26"/>
  <c r="Y593" i="26"/>
  <c r="L592" i="26"/>
  <c r="M592" i="26" s="1"/>
  <c r="X591" i="26"/>
  <c r="Y591" i="26"/>
  <c r="X589" i="26"/>
  <c r="N585" i="26"/>
  <c r="L582" i="26"/>
  <c r="M582" i="26" s="1"/>
  <c r="L579" i="26"/>
  <c r="M579" i="26" s="1"/>
  <c r="N577" i="26"/>
  <c r="L574" i="26"/>
  <c r="M574" i="26" s="1"/>
  <c r="L571" i="26"/>
  <c r="M571" i="26" s="1"/>
  <c r="Y553" i="26"/>
  <c r="L550" i="26"/>
  <c r="M550" i="26" s="1"/>
  <c r="Y530" i="26"/>
  <c r="Y541" i="26"/>
  <c r="X541" i="26"/>
  <c r="L540" i="26"/>
  <c r="M540" i="26" s="1"/>
  <c r="Y538" i="26"/>
  <c r="X538" i="26"/>
  <c r="L537" i="26"/>
  <c r="M537" i="26" s="1"/>
  <c r="Y535" i="26"/>
  <c r="X535" i="26"/>
  <c r="N534" i="26"/>
  <c r="L533" i="26"/>
  <c r="M533" i="26" s="1"/>
  <c r="Y531" i="26"/>
  <c r="X531" i="26"/>
  <c r="Y521" i="26"/>
  <c r="Y525" i="26"/>
  <c r="X525" i="26"/>
  <c r="L522" i="26"/>
  <c r="M522" i="26" s="1"/>
  <c r="Y520" i="26"/>
  <c r="X520" i="26"/>
  <c r="X514" i="26"/>
  <c r="Y517" i="26"/>
  <c r="X517" i="26"/>
  <c r="L515" i="26"/>
  <c r="M515" i="26" s="1"/>
  <c r="X500" i="26"/>
  <c r="L507" i="26"/>
  <c r="M507" i="26" s="1"/>
  <c r="Y506" i="26"/>
  <c r="X506" i="26"/>
  <c r="N505" i="26"/>
  <c r="X499" i="26"/>
  <c r="L496" i="26"/>
  <c r="M496" i="26" s="1"/>
  <c r="Y491" i="26"/>
  <c r="X491" i="26"/>
  <c r="L488" i="26"/>
  <c r="M488" i="26" s="1"/>
  <c r="N482" i="26"/>
  <c r="X480" i="26"/>
  <c r="Y480" i="26"/>
  <c r="N478" i="26"/>
  <c r="Y455" i="26"/>
  <c r="L453" i="26"/>
  <c r="M453" i="26" s="1"/>
  <c r="Y662" i="26"/>
  <c r="X662" i="26"/>
  <c r="L660" i="26"/>
  <c r="M660" i="26" s="1"/>
  <c r="X659" i="26"/>
  <c r="Y659" i="26"/>
  <c r="L658" i="26"/>
  <c r="M658" i="26" s="1"/>
  <c r="X657" i="26"/>
  <c r="Y657" i="26"/>
  <c r="X655" i="26"/>
  <c r="Y655" i="26"/>
  <c r="Y653" i="26"/>
  <c r="Y652" i="26"/>
  <c r="X652" i="26"/>
  <c r="L651" i="26"/>
  <c r="M651" i="26" s="1"/>
  <c r="Y650" i="26"/>
  <c r="X650" i="26"/>
  <c r="L649" i="26"/>
  <c r="M649" i="26" s="1"/>
  <c r="Y648" i="26"/>
  <c r="X648" i="26"/>
  <c r="L647" i="26"/>
  <c r="M647" i="26" s="1"/>
  <c r="Y646" i="26"/>
  <c r="X646" i="26"/>
  <c r="L645" i="26"/>
  <c r="M645" i="26" s="1"/>
  <c r="Y644" i="26"/>
  <c r="X644" i="26"/>
  <c r="L643" i="26"/>
  <c r="M643" i="26" s="1"/>
  <c r="Y642" i="26"/>
  <c r="X642" i="26"/>
  <c r="L641" i="26"/>
  <c r="M641" i="26" s="1"/>
  <c r="Y640" i="26"/>
  <c r="X640" i="26"/>
  <c r="L639" i="26"/>
  <c r="M639" i="26" s="1"/>
  <c r="Y638" i="26"/>
  <c r="X638" i="26"/>
  <c r="L637" i="26"/>
  <c r="M637" i="26" s="1"/>
  <c r="Y636" i="26"/>
  <c r="X636" i="26"/>
  <c r="L635" i="26"/>
  <c r="M635" i="26" s="1"/>
  <c r="Y634" i="26"/>
  <c r="X634" i="26"/>
  <c r="L633" i="26"/>
  <c r="M633" i="26" s="1"/>
  <c r="Y632" i="26"/>
  <c r="X632" i="26"/>
  <c r="L631" i="26"/>
  <c r="M631" i="26" s="1"/>
  <c r="Y630" i="26"/>
  <c r="X630" i="26"/>
  <c r="L629" i="26"/>
  <c r="M629" i="26" s="1"/>
  <c r="Y628" i="26"/>
  <c r="X628" i="26"/>
  <c r="L627" i="26"/>
  <c r="M627" i="26" s="1"/>
  <c r="Y626" i="26"/>
  <c r="X626" i="26"/>
  <c r="L625" i="26"/>
  <c r="M625" i="26" s="1"/>
  <c r="Y624" i="26"/>
  <c r="X624" i="26"/>
  <c r="L623" i="26"/>
  <c r="M623" i="26" s="1"/>
  <c r="Y622" i="26"/>
  <c r="X622" i="26"/>
  <c r="L621" i="26"/>
  <c r="M621" i="26" s="1"/>
  <c r="Y620" i="26"/>
  <c r="X620" i="26"/>
  <c r="L619" i="26"/>
  <c r="M619" i="26" s="1"/>
  <c r="Y618" i="26"/>
  <c r="X618" i="26"/>
  <c r="L617" i="26"/>
  <c r="M617" i="26" s="1"/>
  <c r="Y616" i="26"/>
  <c r="X616" i="26"/>
  <c r="L615" i="26"/>
  <c r="M615" i="26" s="1"/>
  <c r="Y614" i="26"/>
  <c r="X614" i="26"/>
  <c r="N613" i="26"/>
  <c r="X611" i="26"/>
  <c r="Y611" i="26"/>
  <c r="L610" i="26"/>
  <c r="M610" i="26" s="1"/>
  <c r="Y608" i="26"/>
  <c r="X608" i="26"/>
  <c r="N607" i="26"/>
  <c r="L606" i="26"/>
  <c r="M606" i="26" s="1"/>
  <c r="Y600" i="26"/>
  <c r="Y602" i="26"/>
  <c r="X602" i="26"/>
  <c r="X599" i="26"/>
  <c r="X595" i="26"/>
  <c r="Y590" i="26"/>
  <c r="Y588" i="26"/>
  <c r="X588" i="26"/>
  <c r="X586" i="26"/>
  <c r="L585" i="26"/>
  <c r="M585" i="26" s="1"/>
  <c r="N583" i="26"/>
  <c r="L580" i="26"/>
  <c r="M580" i="26" s="1"/>
  <c r="L577" i="26"/>
  <c r="M577" i="26" s="1"/>
  <c r="N575" i="26"/>
  <c r="L572" i="26"/>
  <c r="M572" i="26" s="1"/>
  <c r="X567" i="26"/>
  <c r="Y567" i="26"/>
  <c r="L566" i="26"/>
  <c r="M566" i="26" s="1"/>
  <c r="X565" i="26"/>
  <c r="Y565" i="26"/>
  <c r="L564" i="26"/>
  <c r="M564" i="26" s="1"/>
  <c r="X563" i="26"/>
  <c r="Y563" i="26"/>
  <c r="L562" i="26"/>
  <c r="M562" i="26" s="1"/>
  <c r="X561" i="26"/>
  <c r="Y561" i="26"/>
  <c r="L560" i="26"/>
  <c r="M560" i="26" s="1"/>
  <c r="X559" i="26"/>
  <c r="Y559" i="26"/>
  <c r="L558" i="26"/>
  <c r="M558" i="26" s="1"/>
  <c r="X557" i="26"/>
  <c r="Y557" i="26"/>
  <c r="L556" i="26"/>
  <c r="M556" i="26" s="1"/>
  <c r="X555" i="26"/>
  <c r="Y555" i="26"/>
  <c r="L554" i="26"/>
  <c r="M554" i="26" s="1"/>
  <c r="Y552" i="26"/>
  <c r="X552" i="26"/>
  <c r="L546" i="26"/>
  <c r="M546" i="26" s="1"/>
  <c r="Y545" i="26"/>
  <c r="X545" i="26"/>
  <c r="L543" i="26"/>
  <c r="M543" i="26" s="1"/>
  <c r="Y542" i="26"/>
  <c r="X542" i="26"/>
  <c r="N541" i="26"/>
  <c r="Y539" i="26"/>
  <c r="X539" i="26"/>
  <c r="N538" i="26"/>
  <c r="Y536" i="26"/>
  <c r="X536" i="26"/>
  <c r="N535" i="26"/>
  <c r="L534" i="26"/>
  <c r="M534" i="26" s="1"/>
  <c r="Y529" i="26"/>
  <c r="X529" i="26"/>
  <c r="L528" i="26"/>
  <c r="M528" i="26" s="1"/>
  <c r="Y524" i="26"/>
  <c r="Y526" i="26"/>
  <c r="X526" i="26"/>
  <c r="N525" i="26"/>
  <c r="X513" i="26"/>
  <c r="Y518" i="26"/>
  <c r="X518" i="26"/>
  <c r="N517" i="26"/>
  <c r="Y508" i="26"/>
  <c r="Y509" i="26"/>
  <c r="X509" i="26"/>
  <c r="L505" i="26"/>
  <c r="M505" i="26" s="1"/>
  <c r="Y504" i="26"/>
  <c r="X504" i="26"/>
  <c r="N503" i="26"/>
  <c r="Y497" i="26"/>
  <c r="X497" i="26"/>
  <c r="L494" i="26"/>
  <c r="M494" i="26" s="1"/>
  <c r="Y489" i="26"/>
  <c r="X489" i="26"/>
  <c r="L486" i="26"/>
  <c r="M486" i="26" s="1"/>
  <c r="Y483" i="26"/>
  <c r="X483" i="26"/>
  <c r="L481" i="26"/>
  <c r="M481" i="26" s="1"/>
  <c r="Y479" i="26"/>
  <c r="X479" i="26"/>
  <c r="L478" i="26"/>
  <c r="M478" i="26" s="1"/>
  <c r="Y467" i="26"/>
  <c r="X654" i="26"/>
  <c r="L613" i="26"/>
  <c r="M613" i="26" s="1"/>
  <c r="Y612" i="26"/>
  <c r="X612" i="26"/>
  <c r="N611" i="26"/>
  <c r="Y604" i="26"/>
  <c r="X609" i="26"/>
  <c r="Y609" i="26"/>
  <c r="N608" i="26"/>
  <c r="L607" i="26"/>
  <c r="M607" i="26" s="1"/>
  <c r="X605" i="26"/>
  <c r="Y605" i="26"/>
  <c r="X603" i="26"/>
  <c r="N602" i="26"/>
  <c r="Y598" i="26"/>
  <c r="X594" i="26"/>
  <c r="Y596" i="26"/>
  <c r="X596" i="26"/>
  <c r="L593" i="26"/>
  <c r="M593" i="26" s="1"/>
  <c r="Y592" i="26"/>
  <c r="X592" i="26"/>
  <c r="L591" i="26"/>
  <c r="M591" i="26" s="1"/>
  <c r="Y587" i="26"/>
  <c r="X569" i="26"/>
  <c r="L583" i="26"/>
  <c r="M583" i="26" s="1"/>
  <c r="N581" i="26"/>
  <c r="L578" i="26"/>
  <c r="M578" i="26" s="1"/>
  <c r="L575" i="26"/>
  <c r="M575" i="26" s="1"/>
  <c r="N573" i="26"/>
  <c r="Y551" i="26"/>
  <c r="X549" i="26"/>
  <c r="Y550" i="26"/>
  <c r="X550" i="26"/>
  <c r="Y548" i="26"/>
  <c r="Y544" i="26"/>
  <c r="Y532" i="26"/>
  <c r="L541" i="26"/>
  <c r="M541" i="26" s="1"/>
  <c r="Y540" i="26"/>
  <c r="X540" i="26"/>
  <c r="N539" i="26"/>
  <c r="L538" i="26"/>
  <c r="M538" i="26" s="1"/>
  <c r="Y537" i="26"/>
  <c r="X537" i="26"/>
  <c r="N536" i="26"/>
  <c r="L535" i="26"/>
  <c r="M535" i="26" s="1"/>
  <c r="Y533" i="26"/>
  <c r="X533" i="26"/>
  <c r="L531" i="26"/>
  <c r="M531" i="26" s="1"/>
  <c r="X527" i="26"/>
  <c r="Y523" i="26"/>
  <c r="Y519" i="26"/>
  <c r="L525" i="26"/>
  <c r="M525" i="26" s="1"/>
  <c r="Y522" i="26"/>
  <c r="X522" i="26"/>
  <c r="L520" i="26"/>
  <c r="M520" i="26" s="1"/>
  <c r="X516" i="26"/>
  <c r="X512" i="26"/>
  <c r="L517" i="26"/>
  <c r="M517" i="26" s="1"/>
  <c r="Y515" i="26"/>
  <c r="X515" i="26"/>
  <c r="Y511" i="26"/>
  <c r="N509" i="26"/>
  <c r="X502" i="26"/>
  <c r="Y507" i="26"/>
  <c r="X507" i="26"/>
  <c r="L506" i="26"/>
  <c r="M506" i="26" s="1"/>
  <c r="L501" i="26"/>
  <c r="M501" i="26" s="1"/>
  <c r="Y495" i="26"/>
  <c r="X495" i="26"/>
  <c r="L492" i="26"/>
  <c r="M492" i="26" s="1"/>
  <c r="Y487" i="26"/>
  <c r="X487" i="26"/>
  <c r="L484" i="26"/>
  <c r="M484" i="26" s="1"/>
  <c r="X482" i="26"/>
  <c r="Y482" i="26"/>
  <c r="L480" i="26"/>
  <c r="M480" i="26" s="1"/>
  <c r="X452" i="26"/>
  <c r="Y452" i="26"/>
  <c r="L451" i="26"/>
  <c r="M451" i="26" s="1"/>
  <c r="X450" i="26"/>
  <c r="Y450" i="26"/>
  <c r="L449" i="26"/>
  <c r="M449" i="26" s="1"/>
  <c r="X448" i="26"/>
  <c r="Y448" i="26"/>
  <c r="L447" i="26"/>
  <c r="M447" i="26" s="1"/>
  <c r="Y443" i="26"/>
  <c r="Y445" i="26"/>
  <c r="X445" i="26"/>
  <c r="L444" i="26"/>
  <c r="M444" i="26" s="1"/>
  <c r="X442" i="26"/>
  <c r="Y442" i="26"/>
  <c r="L441" i="26"/>
  <c r="M441" i="26" s="1"/>
  <c r="X440" i="26"/>
  <c r="Y440" i="26"/>
  <c r="L439" i="26"/>
  <c r="M439" i="26" s="1"/>
  <c r="L436" i="26"/>
  <c r="M436" i="26" s="1"/>
  <c r="X430" i="26"/>
  <c r="X426" i="26"/>
  <c r="Y420" i="26"/>
  <c r="Y421" i="26"/>
  <c r="X421" i="26"/>
  <c r="L419" i="26"/>
  <c r="M419" i="26" s="1"/>
  <c r="Y415" i="26"/>
  <c r="X415" i="26"/>
  <c r="X413" i="26"/>
  <c r="Y409" i="26"/>
  <c r="X405" i="26"/>
  <c r="Y401" i="26"/>
  <c r="X401" i="26"/>
  <c r="L400" i="26"/>
  <c r="M400" i="26" s="1"/>
  <c r="Y399" i="26"/>
  <c r="X399" i="26"/>
  <c r="L398" i="26"/>
  <c r="M398" i="26" s="1"/>
  <c r="Y397" i="26"/>
  <c r="X397" i="26"/>
  <c r="X395" i="26"/>
  <c r="Y389" i="26"/>
  <c r="X389" i="26"/>
  <c r="L377" i="26"/>
  <c r="M377" i="26" s="1"/>
  <c r="X376" i="26"/>
  <c r="Y376" i="26"/>
  <c r="L369" i="26"/>
  <c r="M369" i="26" s="1"/>
  <c r="Y368" i="26"/>
  <c r="X368" i="26"/>
  <c r="L364" i="26"/>
  <c r="M364" i="26" s="1"/>
  <c r="Y363" i="26"/>
  <c r="X363" i="26"/>
  <c r="L360" i="26"/>
  <c r="M360" i="26" s="1"/>
  <c r="Y359" i="26"/>
  <c r="X359" i="26"/>
  <c r="L357" i="26"/>
  <c r="M357" i="26" s="1"/>
  <c r="Y355" i="26"/>
  <c r="X355" i="26"/>
  <c r="Y347" i="26"/>
  <c r="X347" i="26"/>
  <c r="L343" i="26"/>
  <c r="M343" i="26" s="1"/>
  <c r="Y334" i="26"/>
  <c r="X334" i="26"/>
  <c r="L323" i="26"/>
  <c r="M323" i="26" s="1"/>
  <c r="L316" i="26"/>
  <c r="M316" i="26" s="1"/>
  <c r="Y299" i="26"/>
  <c r="Y314" i="26"/>
  <c r="X314" i="26"/>
  <c r="N312" i="26"/>
  <c r="L309" i="26"/>
  <c r="M309" i="26" s="1"/>
  <c r="Y282" i="26"/>
  <c r="X282" i="26"/>
  <c r="L278" i="26"/>
  <c r="M278" i="26" s="1"/>
  <c r="Y273" i="26"/>
  <c r="X264" i="26"/>
  <c r="Y462" i="26"/>
  <c r="Y458" i="26"/>
  <c r="L476" i="26"/>
  <c r="M476" i="26" s="1"/>
  <c r="Y475" i="26"/>
  <c r="X475" i="26"/>
  <c r="L474" i="26"/>
  <c r="M474" i="26" s="1"/>
  <c r="Y473" i="26"/>
  <c r="X473" i="26"/>
  <c r="L472" i="26"/>
  <c r="M472" i="26" s="1"/>
  <c r="Y471" i="26"/>
  <c r="X471" i="26"/>
  <c r="L470" i="26"/>
  <c r="M470" i="26" s="1"/>
  <c r="Y469" i="26"/>
  <c r="X469" i="26"/>
  <c r="L468" i="26"/>
  <c r="M468" i="26" s="1"/>
  <c r="X466" i="26"/>
  <c r="Y466" i="26"/>
  <c r="L464" i="26"/>
  <c r="M464" i="26" s="1"/>
  <c r="Y463" i="26"/>
  <c r="X463" i="26"/>
  <c r="L461" i="26"/>
  <c r="M461" i="26" s="1"/>
  <c r="X460" i="26"/>
  <c r="Y460" i="26"/>
  <c r="L457" i="26"/>
  <c r="M457" i="26" s="1"/>
  <c r="X456" i="26"/>
  <c r="Y456" i="26"/>
  <c r="X446" i="26"/>
  <c r="Y434" i="26"/>
  <c r="X438" i="26"/>
  <c r="Y438" i="26"/>
  <c r="L437" i="26"/>
  <c r="M437" i="26" s="1"/>
  <c r="Y435" i="26"/>
  <c r="X435" i="26"/>
  <c r="X433" i="26"/>
  <c r="L429" i="26"/>
  <c r="M429" i="26" s="1"/>
  <c r="X428" i="26"/>
  <c r="Y428" i="26"/>
  <c r="L427" i="26"/>
  <c r="M427" i="26" s="1"/>
  <c r="X424" i="26"/>
  <c r="Y424" i="26"/>
  <c r="L423" i="26"/>
  <c r="M423" i="26" s="1"/>
  <c r="X422" i="26"/>
  <c r="Y422" i="26"/>
  <c r="N421" i="26"/>
  <c r="Y414" i="26"/>
  <c r="L412" i="26"/>
  <c r="M412" i="26" s="1"/>
  <c r="Y411" i="26"/>
  <c r="X411" i="26"/>
  <c r="L408" i="26"/>
  <c r="M408" i="26" s="1"/>
  <c r="X406" i="26"/>
  <c r="Y406" i="26"/>
  <c r="Y404" i="26"/>
  <c r="Y396" i="26"/>
  <c r="X394" i="26"/>
  <c r="X381" i="26"/>
  <c r="Y379" i="26"/>
  <c r="Y371" i="26"/>
  <c r="Y377" i="26"/>
  <c r="X377" i="26"/>
  <c r="Y369" i="26"/>
  <c r="X369" i="26"/>
  <c r="L365" i="26"/>
  <c r="M365" i="26" s="1"/>
  <c r="Y364" i="26"/>
  <c r="X364" i="26"/>
  <c r="L361" i="26"/>
  <c r="M361" i="26" s="1"/>
  <c r="Y360" i="26"/>
  <c r="X360" i="26"/>
  <c r="Y357" i="26"/>
  <c r="X357" i="26"/>
  <c r="L335" i="26"/>
  <c r="M335" i="26" s="1"/>
  <c r="Y330" i="26"/>
  <c r="X330" i="26"/>
  <c r="L318" i="26"/>
  <c r="M318" i="26" s="1"/>
  <c r="Y296" i="26"/>
  <c r="N310" i="26"/>
  <c r="L307" i="26"/>
  <c r="M307" i="26" s="1"/>
  <c r="Y287" i="26"/>
  <c r="Y285" i="26"/>
  <c r="X285" i="26"/>
  <c r="L283" i="26"/>
  <c r="M283" i="26" s="1"/>
  <c r="Y278" i="26"/>
  <c r="X278" i="26"/>
  <c r="N276" i="26"/>
  <c r="Y270" i="26"/>
  <c r="Y268" i="26"/>
  <c r="X268" i="26"/>
  <c r="Y263" i="26"/>
  <c r="L503" i="26"/>
  <c r="M503" i="26" s="1"/>
  <c r="Y501" i="26"/>
  <c r="X501" i="26"/>
  <c r="L499" i="26"/>
  <c r="M499" i="26" s="1"/>
  <c r="X498" i="26"/>
  <c r="Y498" i="26"/>
  <c r="L497" i="26"/>
  <c r="M497" i="26" s="1"/>
  <c r="X496" i="26"/>
  <c r="Y496" i="26"/>
  <c r="L495" i="26"/>
  <c r="M495" i="26" s="1"/>
  <c r="X494" i="26"/>
  <c r="Y494" i="26"/>
  <c r="L493" i="26"/>
  <c r="M493" i="26" s="1"/>
  <c r="X492" i="26"/>
  <c r="Y492" i="26"/>
  <c r="L491" i="26"/>
  <c r="M491" i="26" s="1"/>
  <c r="X490" i="26"/>
  <c r="Y490" i="26"/>
  <c r="L489" i="26"/>
  <c r="M489" i="26" s="1"/>
  <c r="X488" i="26"/>
  <c r="Y488" i="26"/>
  <c r="L487" i="26"/>
  <c r="M487" i="26" s="1"/>
  <c r="X486" i="26"/>
  <c r="Y486" i="26"/>
  <c r="L485" i="26"/>
  <c r="M485" i="26" s="1"/>
  <c r="X484" i="26"/>
  <c r="Y484" i="26"/>
  <c r="N483" i="26"/>
  <c r="L482" i="26"/>
  <c r="M482" i="26" s="1"/>
  <c r="Y481" i="26"/>
  <c r="X481" i="26"/>
  <c r="N480" i="26"/>
  <c r="L479" i="26"/>
  <c r="M479" i="26" s="1"/>
  <c r="Y465" i="26"/>
  <c r="L454" i="26"/>
  <c r="M454" i="26" s="1"/>
  <c r="Y453" i="26"/>
  <c r="X453" i="26"/>
  <c r="L452" i="26"/>
  <c r="M452" i="26" s="1"/>
  <c r="Y451" i="26"/>
  <c r="X451" i="26"/>
  <c r="L450" i="26"/>
  <c r="M450" i="26" s="1"/>
  <c r="Y449" i="26"/>
  <c r="X449" i="26"/>
  <c r="L448" i="26"/>
  <c r="M448" i="26" s="1"/>
  <c r="Y447" i="26"/>
  <c r="X447" i="26"/>
  <c r="L445" i="26"/>
  <c r="M445" i="26" s="1"/>
  <c r="X444" i="26"/>
  <c r="Y444" i="26"/>
  <c r="L442" i="26"/>
  <c r="M442" i="26" s="1"/>
  <c r="Y441" i="26"/>
  <c r="X441" i="26"/>
  <c r="L440" i="26"/>
  <c r="M440" i="26" s="1"/>
  <c r="Y439" i="26"/>
  <c r="X439" i="26"/>
  <c r="N438" i="26"/>
  <c r="X436" i="26"/>
  <c r="Y436" i="26"/>
  <c r="N435" i="26"/>
  <c r="Y432" i="26"/>
  <c r="Y418" i="26"/>
  <c r="L421" i="26"/>
  <c r="M421" i="26" s="1"/>
  <c r="Y419" i="26"/>
  <c r="X419" i="26"/>
  <c r="X417" i="26"/>
  <c r="L415" i="26"/>
  <c r="M415" i="26" s="1"/>
  <c r="X407" i="26"/>
  <c r="Y403" i="26"/>
  <c r="L401" i="26"/>
  <c r="M401" i="26" s="1"/>
  <c r="X400" i="26"/>
  <c r="Y400" i="26"/>
  <c r="L399" i="26"/>
  <c r="M399" i="26" s="1"/>
  <c r="X398" i="26"/>
  <c r="Y398" i="26"/>
  <c r="L397" i="26"/>
  <c r="M397" i="26" s="1"/>
  <c r="X387" i="26"/>
  <c r="N375" i="26"/>
  <c r="Y367" i="26"/>
  <c r="L366" i="26"/>
  <c r="M366" i="26" s="1"/>
  <c r="Y365" i="26"/>
  <c r="X365" i="26"/>
  <c r="L362" i="26"/>
  <c r="M362" i="26" s="1"/>
  <c r="Y361" i="26"/>
  <c r="X361" i="26"/>
  <c r="Y348" i="26"/>
  <c r="Y344" i="26"/>
  <c r="L342" i="26"/>
  <c r="M342" i="26" s="1"/>
  <c r="L339" i="26"/>
  <c r="M339" i="26" s="1"/>
  <c r="L331" i="26"/>
  <c r="M331" i="26" s="1"/>
  <c r="Y326" i="26"/>
  <c r="X326" i="26"/>
  <c r="Y293" i="26"/>
  <c r="L313" i="26"/>
  <c r="M313" i="26" s="1"/>
  <c r="Y310" i="26"/>
  <c r="X310" i="26"/>
  <c r="L305" i="26"/>
  <c r="M305" i="26" s="1"/>
  <c r="Y295" i="26"/>
  <c r="X295" i="26"/>
  <c r="Y290" i="26"/>
  <c r="X290" i="26"/>
  <c r="Y281" i="26"/>
  <c r="X281" i="26"/>
  <c r="L279" i="26"/>
  <c r="M279" i="26" s="1"/>
  <c r="Y276" i="26"/>
  <c r="X276" i="26"/>
  <c r="X269" i="26"/>
  <c r="X478" i="26"/>
  <c r="Y478" i="26"/>
  <c r="X476" i="26"/>
  <c r="Y476" i="26"/>
  <c r="L475" i="26"/>
  <c r="M475" i="26" s="1"/>
  <c r="X474" i="26"/>
  <c r="Y474" i="26"/>
  <c r="L473" i="26"/>
  <c r="M473" i="26" s="1"/>
  <c r="X472" i="26"/>
  <c r="Y472" i="26"/>
  <c r="L471" i="26"/>
  <c r="M471" i="26" s="1"/>
  <c r="X470" i="26"/>
  <c r="Y470" i="26"/>
  <c r="L469" i="26"/>
  <c r="M469" i="26" s="1"/>
  <c r="X468" i="26"/>
  <c r="Y468" i="26"/>
  <c r="L466" i="26"/>
  <c r="M466" i="26" s="1"/>
  <c r="X464" i="26"/>
  <c r="Y464" i="26"/>
  <c r="L463" i="26"/>
  <c r="M463" i="26" s="1"/>
  <c r="Y461" i="26"/>
  <c r="X461" i="26"/>
  <c r="L460" i="26"/>
  <c r="M460" i="26" s="1"/>
  <c r="Y457" i="26"/>
  <c r="X457" i="26"/>
  <c r="L456" i="26"/>
  <c r="M456" i="26" s="1"/>
  <c r="L438" i="26"/>
  <c r="M438" i="26" s="1"/>
  <c r="Y437" i="26"/>
  <c r="X437" i="26"/>
  <c r="N436" i="26"/>
  <c r="L435" i="26"/>
  <c r="M435" i="26" s="1"/>
  <c r="X431" i="26"/>
  <c r="Y429" i="26"/>
  <c r="X429" i="26"/>
  <c r="L428" i="26"/>
  <c r="M428" i="26" s="1"/>
  <c r="Y427" i="26"/>
  <c r="X427" i="26"/>
  <c r="Y425" i="26"/>
  <c r="L424" i="26"/>
  <c r="M424" i="26" s="1"/>
  <c r="Y423" i="26"/>
  <c r="X423" i="26"/>
  <c r="L422" i="26"/>
  <c r="M422" i="26" s="1"/>
  <c r="Y416" i="26"/>
  <c r="Y410" i="26"/>
  <c r="X412" i="26"/>
  <c r="Y412" i="26"/>
  <c r="L411" i="26"/>
  <c r="M411" i="26" s="1"/>
  <c r="X408" i="26"/>
  <c r="Y408" i="26"/>
  <c r="L406" i="26"/>
  <c r="M406" i="26" s="1"/>
  <c r="X402" i="26"/>
  <c r="Y391" i="26"/>
  <c r="L389" i="26"/>
  <c r="M389" i="26" s="1"/>
  <c r="L376" i="26"/>
  <c r="M376" i="26" s="1"/>
  <c r="L368" i="26"/>
  <c r="M368" i="26" s="1"/>
  <c r="Y366" i="26"/>
  <c r="X366" i="26"/>
  <c r="L363" i="26"/>
  <c r="M363" i="26" s="1"/>
  <c r="Y362" i="26"/>
  <c r="X362" i="26"/>
  <c r="L359" i="26"/>
  <c r="M359" i="26" s="1"/>
  <c r="L355" i="26"/>
  <c r="M355" i="26" s="1"/>
  <c r="L347" i="26"/>
  <c r="M347" i="26" s="1"/>
  <c r="L345" i="26"/>
  <c r="M345" i="26" s="1"/>
  <c r="Y342" i="26"/>
  <c r="X342" i="26"/>
  <c r="L340" i="26"/>
  <c r="M340" i="26" s="1"/>
  <c r="Y337" i="26"/>
  <c r="L327" i="26"/>
  <c r="M327" i="26" s="1"/>
  <c r="Y322" i="26"/>
  <c r="X322" i="26"/>
  <c r="Y301" i="26"/>
  <c r="N314" i="26"/>
  <c r="N306" i="26"/>
  <c r="Y305" i="26"/>
  <c r="X305" i="26"/>
  <c r="L302" i="26"/>
  <c r="M302" i="26" s="1"/>
  <c r="L282" i="26"/>
  <c r="M282" i="26" s="1"/>
  <c r="Y277" i="26"/>
  <c r="X277" i="26"/>
  <c r="X266" i="26"/>
  <c r="L267" i="26"/>
  <c r="M267" i="26" s="1"/>
  <c r="L261" i="26"/>
  <c r="M261" i="26" s="1"/>
  <c r="Y393" i="26"/>
  <c r="X393" i="26"/>
  <c r="L392" i="26"/>
  <c r="M392" i="26" s="1"/>
  <c r="Y388" i="26"/>
  <c r="X386" i="26"/>
  <c r="Y386" i="26"/>
  <c r="L385" i="26"/>
  <c r="M385" i="26" s="1"/>
  <c r="X384" i="26"/>
  <c r="Y384" i="26"/>
  <c r="L383" i="26"/>
  <c r="M383" i="26" s="1"/>
  <c r="X382" i="26"/>
  <c r="Y382" i="26"/>
  <c r="Y372" i="26"/>
  <c r="X380" i="26"/>
  <c r="Y380" i="26"/>
  <c r="L378" i="26"/>
  <c r="M378" i="26" s="1"/>
  <c r="L375" i="26"/>
  <c r="M375" i="26" s="1"/>
  <c r="Y373" i="26"/>
  <c r="X373" i="26"/>
  <c r="X370" i="26"/>
  <c r="Y346" i="26"/>
  <c r="X346" i="26"/>
  <c r="N345" i="26"/>
  <c r="Y343" i="26"/>
  <c r="X343" i="26"/>
  <c r="N341" i="26"/>
  <c r="L338" i="26"/>
  <c r="M338" i="26" s="1"/>
  <c r="Y317" i="26"/>
  <c r="Y332" i="26"/>
  <c r="X332" i="26"/>
  <c r="L329" i="26"/>
  <c r="M329" i="26" s="1"/>
  <c r="Y324" i="26"/>
  <c r="X324" i="26"/>
  <c r="L321" i="26"/>
  <c r="M321" i="26" s="1"/>
  <c r="Y303" i="26"/>
  <c r="Y297" i="26"/>
  <c r="Y292" i="26"/>
  <c r="Y313" i="26"/>
  <c r="X313" i="26"/>
  <c r="L312" i="26"/>
  <c r="M312" i="26" s="1"/>
  <c r="L308" i="26"/>
  <c r="M308" i="26" s="1"/>
  <c r="N304" i="26"/>
  <c r="Y288" i="26"/>
  <c r="L285" i="26"/>
  <c r="M285" i="26" s="1"/>
  <c r="L284" i="26"/>
  <c r="M284" i="26" s="1"/>
  <c r="Y280" i="26"/>
  <c r="X280" i="26"/>
  <c r="Y279" i="26"/>
  <c r="X279" i="26"/>
  <c r="L277" i="26"/>
  <c r="M277" i="26" s="1"/>
  <c r="Y272" i="26"/>
  <c r="X272" i="26"/>
  <c r="N267" i="26"/>
  <c r="Y259" i="26"/>
  <c r="Y255" i="26"/>
  <c r="N246" i="26"/>
  <c r="L245" i="26"/>
  <c r="M245" i="26" s="1"/>
  <c r="N244" i="26"/>
  <c r="L243" i="26"/>
  <c r="M243" i="26" s="1"/>
  <c r="L240" i="26"/>
  <c r="M240" i="26" s="1"/>
  <c r="Y236" i="26"/>
  <c r="L228" i="26"/>
  <c r="M228" i="26" s="1"/>
  <c r="Y227" i="26"/>
  <c r="X227" i="26"/>
  <c r="Y223" i="26"/>
  <c r="X223" i="26"/>
  <c r="Y220" i="26"/>
  <c r="X220" i="26"/>
  <c r="Y212" i="26"/>
  <c r="L256" i="26"/>
  <c r="M256" i="26" s="1"/>
  <c r="X239" i="26"/>
  <c r="N252" i="26"/>
  <c r="N250" i="26"/>
  <c r="L249" i="26"/>
  <c r="M249" i="26" s="1"/>
  <c r="L248" i="26"/>
  <c r="M248" i="26" s="1"/>
  <c r="L247" i="26"/>
  <c r="M247" i="26" s="1"/>
  <c r="Y242" i="26"/>
  <c r="X242" i="26"/>
  <c r="Y241" i="26"/>
  <c r="X241" i="26"/>
  <c r="Y234" i="26"/>
  <c r="Y226" i="26"/>
  <c r="L231" i="26"/>
  <c r="M231" i="26" s="1"/>
  <c r="X216" i="26"/>
  <c r="N209" i="26"/>
  <c r="Y204" i="26"/>
  <c r="X204" i="26"/>
  <c r="X195" i="26"/>
  <c r="L393" i="26"/>
  <c r="M393" i="26" s="1"/>
  <c r="X392" i="26"/>
  <c r="Y392" i="26"/>
  <c r="X390" i="26"/>
  <c r="L386" i="26"/>
  <c r="M386" i="26" s="1"/>
  <c r="Y385" i="26"/>
  <c r="X385" i="26"/>
  <c r="L384" i="26"/>
  <c r="M384" i="26" s="1"/>
  <c r="Y383" i="26"/>
  <c r="X383" i="26"/>
  <c r="L382" i="26"/>
  <c r="M382" i="26" s="1"/>
  <c r="Y374" i="26"/>
  <c r="L380" i="26"/>
  <c r="M380" i="26" s="1"/>
  <c r="X378" i="26"/>
  <c r="Y378" i="26"/>
  <c r="N377" i="26"/>
  <c r="Y375" i="26"/>
  <c r="X375" i="26"/>
  <c r="L373" i="26"/>
  <c r="M373" i="26" s="1"/>
  <c r="Y356" i="26"/>
  <c r="L358" i="26"/>
  <c r="M358" i="26" s="1"/>
  <c r="Y353" i="26"/>
  <c r="L351" i="26"/>
  <c r="M351" i="26" s="1"/>
  <c r="N343" i="26"/>
  <c r="Y341" i="26"/>
  <c r="X341" i="26"/>
  <c r="N339" i="26"/>
  <c r="Y338" i="26"/>
  <c r="X338" i="26"/>
  <c r="Y319" i="26"/>
  <c r="Y336" i="26"/>
  <c r="X336" i="26"/>
  <c r="L333" i="26"/>
  <c r="M333" i="26" s="1"/>
  <c r="Y328" i="26"/>
  <c r="X328" i="26"/>
  <c r="L325" i="26"/>
  <c r="M325" i="26" s="1"/>
  <c r="Y320" i="26"/>
  <c r="X320" i="26"/>
  <c r="X315" i="26"/>
  <c r="Y300" i="26"/>
  <c r="N313" i="26"/>
  <c r="Y311" i="26"/>
  <c r="X311" i="26"/>
  <c r="L310" i="26"/>
  <c r="M310" i="26" s="1"/>
  <c r="N309" i="26"/>
  <c r="Y308" i="26"/>
  <c r="X308" i="26"/>
  <c r="Y307" i="26"/>
  <c r="X307" i="26"/>
  <c r="L306" i="26"/>
  <c r="M306" i="26" s="1"/>
  <c r="Y304" i="26"/>
  <c r="X304" i="26"/>
  <c r="X291" i="26"/>
  <c r="L290" i="26"/>
  <c r="M290" i="26" s="1"/>
  <c r="X286" i="26"/>
  <c r="Y284" i="26"/>
  <c r="X284" i="26"/>
  <c r="Y283" i="26"/>
  <c r="X283" i="26"/>
  <c r="L281" i="26"/>
  <c r="M281" i="26" s="1"/>
  <c r="L280" i="26"/>
  <c r="M280" i="26" s="1"/>
  <c r="L276" i="26"/>
  <c r="M276" i="26" s="1"/>
  <c r="L274" i="26"/>
  <c r="M274" i="26" s="1"/>
  <c r="X265" i="26"/>
  <c r="Y267" i="26"/>
  <c r="X267" i="26"/>
  <c r="Y262" i="26"/>
  <c r="X258" i="26"/>
  <c r="N254" i="26"/>
  <c r="L253" i="26"/>
  <c r="M253" i="26" s="1"/>
  <c r="L252" i="26"/>
  <c r="M252" i="26" s="1"/>
  <c r="Y250" i="26"/>
  <c r="X250" i="26"/>
  <c r="Y245" i="26"/>
  <c r="X245" i="26"/>
  <c r="L235" i="26"/>
  <c r="M235" i="26" s="1"/>
  <c r="X224" i="26"/>
  <c r="Y206" i="26"/>
  <c r="L203" i="26"/>
  <c r="M203" i="26" s="1"/>
  <c r="Y185" i="26"/>
  <c r="Y260" i="26"/>
  <c r="X260" i="26"/>
  <c r="Y257" i="26"/>
  <c r="Y254" i="26"/>
  <c r="X254" i="26"/>
  <c r="Y253" i="26"/>
  <c r="X253" i="26"/>
  <c r="N241" i="26"/>
  <c r="N240" i="26"/>
  <c r="Y238" i="26"/>
  <c r="Y232" i="26"/>
  <c r="X232" i="26"/>
  <c r="L220" i="26"/>
  <c r="M220" i="26" s="1"/>
  <c r="Y210" i="26"/>
  <c r="X210" i="26"/>
  <c r="L208" i="26"/>
  <c r="M208" i="26" s="1"/>
  <c r="Y203" i="26"/>
  <c r="X203" i="26"/>
  <c r="Y358" i="26"/>
  <c r="X358" i="26"/>
  <c r="N357" i="26"/>
  <c r="X354" i="26"/>
  <c r="L352" i="26"/>
  <c r="M352" i="26" s="1"/>
  <c r="L350" i="26"/>
  <c r="M350" i="26" s="1"/>
  <c r="N347" i="26"/>
  <c r="L346" i="26"/>
  <c r="M346" i="26" s="1"/>
  <c r="Y345" i="26"/>
  <c r="X345" i="26"/>
  <c r="L344" i="26"/>
  <c r="M344" i="26" s="1"/>
  <c r="L341" i="26"/>
  <c r="M341" i="26" s="1"/>
  <c r="Y340" i="26"/>
  <c r="X340" i="26"/>
  <c r="Y339" i="26"/>
  <c r="X339" i="26"/>
  <c r="N338" i="26"/>
  <c r="L336" i="26"/>
  <c r="M336" i="26" s="1"/>
  <c r="Y335" i="26"/>
  <c r="X335" i="26"/>
  <c r="L334" i="26"/>
  <c r="M334" i="26" s="1"/>
  <c r="Y333" i="26"/>
  <c r="X333" i="26"/>
  <c r="L332" i="26"/>
  <c r="M332" i="26" s="1"/>
  <c r="Y331" i="26"/>
  <c r="X331" i="26"/>
  <c r="L330" i="26"/>
  <c r="M330" i="26" s="1"/>
  <c r="Y329" i="26"/>
  <c r="X329" i="26"/>
  <c r="L328" i="26"/>
  <c r="M328" i="26" s="1"/>
  <c r="Y327" i="26"/>
  <c r="X327" i="26"/>
  <c r="L326" i="26"/>
  <c r="M326" i="26" s="1"/>
  <c r="Y325" i="26"/>
  <c r="X325" i="26"/>
  <c r="L324" i="26"/>
  <c r="M324" i="26" s="1"/>
  <c r="Y323" i="26"/>
  <c r="X323" i="26"/>
  <c r="L322" i="26"/>
  <c r="M322" i="26" s="1"/>
  <c r="Y321" i="26"/>
  <c r="X321" i="26"/>
  <c r="L320" i="26"/>
  <c r="M320" i="26" s="1"/>
  <c r="Y318" i="26"/>
  <c r="X318" i="26"/>
  <c r="Y316" i="26"/>
  <c r="X316" i="26"/>
  <c r="Y298" i="26"/>
  <c r="Y294" i="26"/>
  <c r="L314" i="26"/>
  <c r="M314" i="26" s="1"/>
  <c r="Y312" i="26"/>
  <c r="X312" i="26"/>
  <c r="L311" i="26"/>
  <c r="M311" i="26" s="1"/>
  <c r="Y309" i="26"/>
  <c r="X309" i="26"/>
  <c r="N308" i="26"/>
  <c r="Y306" i="26"/>
  <c r="X306" i="26"/>
  <c r="N305" i="26"/>
  <c r="L304" i="26"/>
  <c r="M304" i="26" s="1"/>
  <c r="Y302" i="26"/>
  <c r="X302" i="26"/>
  <c r="L295" i="26"/>
  <c r="M295" i="26" s="1"/>
  <c r="Y289" i="26"/>
  <c r="Y271" i="26"/>
  <c r="Y274" i="26"/>
  <c r="X274" i="26"/>
  <c r="L272" i="26"/>
  <c r="M272" i="26" s="1"/>
  <c r="L268" i="26"/>
  <c r="M268" i="26" s="1"/>
  <c r="Y261" i="26"/>
  <c r="X261" i="26"/>
  <c r="L260" i="26"/>
  <c r="M260" i="26" s="1"/>
  <c r="Y256" i="26"/>
  <c r="X256" i="26"/>
  <c r="N253" i="26"/>
  <c r="Y251" i="26"/>
  <c r="X251" i="26"/>
  <c r="L250" i="26"/>
  <c r="M250" i="26" s="1"/>
  <c r="N249" i="26"/>
  <c r="Y248" i="26"/>
  <c r="X248" i="26"/>
  <c r="Y247" i="26"/>
  <c r="X247" i="26"/>
  <c r="L246" i="26"/>
  <c r="M246" i="26" s="1"/>
  <c r="Y244" i="26"/>
  <c r="X244" i="26"/>
  <c r="L242" i="26"/>
  <c r="M242" i="26" s="1"/>
  <c r="Y240" i="26"/>
  <c r="X240" i="26"/>
  <c r="Y237" i="26"/>
  <c r="Y230" i="26"/>
  <c r="X230" i="26"/>
  <c r="Y222" i="26"/>
  <c r="L221" i="26"/>
  <c r="M221" i="26" s="1"/>
  <c r="X218" i="26"/>
  <c r="X214" i="26"/>
  <c r="L204" i="26"/>
  <c r="M204" i="26" s="1"/>
  <c r="Y197" i="26"/>
  <c r="Y193" i="26"/>
  <c r="L192" i="26"/>
  <c r="M192" i="26" s="1"/>
  <c r="L187" i="26"/>
  <c r="M187" i="26" s="1"/>
  <c r="L191" i="26"/>
  <c r="M191" i="26" s="1"/>
  <c r="X186" i="26"/>
  <c r="Y186" i="26"/>
  <c r="Y190" i="26"/>
  <c r="L180" i="26"/>
  <c r="M180" i="26" s="1"/>
  <c r="Y179" i="26"/>
  <c r="X179" i="26"/>
  <c r="L176" i="26"/>
  <c r="M176" i="26" s="1"/>
  <c r="X174" i="26"/>
  <c r="Y174" i="26"/>
  <c r="L171" i="26"/>
  <c r="M171" i="26" s="1"/>
  <c r="N166" i="26"/>
  <c r="X163" i="26"/>
  <c r="Y161" i="26"/>
  <c r="Y153" i="26"/>
  <c r="L158" i="26"/>
  <c r="M158" i="26" s="1"/>
  <c r="Y157" i="26"/>
  <c r="X157" i="26"/>
  <c r="L154" i="26"/>
  <c r="M154" i="26" s="1"/>
  <c r="Y151" i="26"/>
  <c r="X151" i="26"/>
  <c r="Y149" i="26"/>
  <c r="X149" i="26"/>
  <c r="Y191" i="26"/>
  <c r="X191" i="26"/>
  <c r="L188" i="26"/>
  <c r="M188" i="26" s="1"/>
  <c r="Y187" i="26"/>
  <c r="X187" i="26"/>
  <c r="L181" i="26"/>
  <c r="M181" i="26" s="1"/>
  <c r="X180" i="26"/>
  <c r="Y180" i="26"/>
  <c r="L177" i="26"/>
  <c r="M177" i="26" s="1"/>
  <c r="X176" i="26"/>
  <c r="Y176" i="26"/>
  <c r="L172" i="26"/>
  <c r="M172" i="26" s="1"/>
  <c r="Y171" i="26"/>
  <c r="X171" i="26"/>
  <c r="Y165" i="26"/>
  <c r="L167" i="26"/>
  <c r="M167" i="26" s="1"/>
  <c r="L159" i="26"/>
  <c r="M159" i="26" s="1"/>
  <c r="X158" i="26"/>
  <c r="Y158" i="26"/>
  <c r="L155" i="26"/>
  <c r="M155" i="26" s="1"/>
  <c r="X154" i="26"/>
  <c r="Y154" i="26"/>
  <c r="L254" i="26"/>
  <c r="M254" i="26" s="1"/>
  <c r="Y252" i="26"/>
  <c r="X252" i="26"/>
  <c r="L251" i="26"/>
  <c r="M251" i="26" s="1"/>
  <c r="Y249" i="26"/>
  <c r="X249" i="26"/>
  <c r="N248" i="26"/>
  <c r="Y246" i="26"/>
  <c r="X246" i="26"/>
  <c r="N245" i="26"/>
  <c r="L244" i="26"/>
  <c r="M244" i="26" s="1"/>
  <c r="Y243" i="26"/>
  <c r="X243" i="26"/>
  <c r="N242" i="26"/>
  <c r="L241" i="26"/>
  <c r="M241" i="26" s="1"/>
  <c r="Y235" i="26"/>
  <c r="X235" i="26"/>
  <c r="X233" i="26"/>
  <c r="Y229" i="26"/>
  <c r="L232" i="26"/>
  <c r="M232" i="26" s="1"/>
  <c r="Y231" i="26"/>
  <c r="X231" i="26"/>
  <c r="L230" i="26"/>
  <c r="M230" i="26" s="1"/>
  <c r="Y228" i="26"/>
  <c r="X228" i="26"/>
  <c r="L227" i="26"/>
  <c r="M227" i="26" s="1"/>
  <c r="L223" i="26"/>
  <c r="M223" i="26" s="1"/>
  <c r="Y221" i="26"/>
  <c r="X221" i="26"/>
  <c r="Y208" i="26"/>
  <c r="X208" i="26"/>
  <c r="N202" i="26"/>
  <c r="Y192" i="26"/>
  <c r="X192" i="26"/>
  <c r="L189" i="26"/>
  <c r="M189" i="26" s="1"/>
  <c r="X188" i="26"/>
  <c r="Y188" i="26"/>
  <c r="X183" i="26"/>
  <c r="Y175" i="26"/>
  <c r="Y181" i="26"/>
  <c r="X181" i="26"/>
  <c r="L178" i="26"/>
  <c r="M178" i="26" s="1"/>
  <c r="Y177" i="26"/>
  <c r="X177" i="26"/>
  <c r="L173" i="26"/>
  <c r="M173" i="26" s="1"/>
  <c r="X172" i="26"/>
  <c r="Y172" i="26"/>
  <c r="L168" i="26"/>
  <c r="M168" i="26" s="1"/>
  <c r="Y167" i="26"/>
  <c r="X167" i="26"/>
  <c r="L162" i="26"/>
  <c r="M162" i="26" s="1"/>
  <c r="Y159" i="26"/>
  <c r="X159" i="26"/>
  <c r="L156" i="26"/>
  <c r="M156" i="26" s="1"/>
  <c r="Y155" i="26"/>
  <c r="X155" i="26"/>
  <c r="L190" i="26"/>
  <c r="M190" i="26" s="1"/>
  <c r="Y189" i="26"/>
  <c r="X189" i="26"/>
  <c r="L186" i="26"/>
  <c r="M186" i="26" s="1"/>
  <c r="L179" i="26"/>
  <c r="M179" i="26" s="1"/>
  <c r="X178" i="26"/>
  <c r="Y178" i="26"/>
  <c r="L174" i="26"/>
  <c r="M174" i="26" s="1"/>
  <c r="Y173" i="26"/>
  <c r="X173" i="26"/>
  <c r="X169" i="26"/>
  <c r="X168" i="26"/>
  <c r="Y168" i="26"/>
  <c r="X162" i="26"/>
  <c r="Y162" i="26"/>
  <c r="L157" i="26"/>
  <c r="M157" i="26" s="1"/>
  <c r="X156" i="26"/>
  <c r="Y156" i="26"/>
  <c r="L151" i="26"/>
  <c r="M151" i="26" s="1"/>
  <c r="L149" i="26"/>
  <c r="M149" i="26" s="1"/>
  <c r="Y145" i="26"/>
  <c r="Y137" i="26"/>
  <c r="Y219" i="26"/>
  <c r="Y217" i="26"/>
  <c r="X217" i="26"/>
  <c r="Y215" i="26"/>
  <c r="X211" i="26"/>
  <c r="Y207" i="26"/>
  <c r="L209" i="26"/>
  <c r="M209" i="26" s="1"/>
  <c r="Y202" i="26"/>
  <c r="X202" i="26"/>
  <c r="X200" i="26"/>
  <c r="L199" i="26"/>
  <c r="M199" i="26" s="1"/>
  <c r="X194" i="26"/>
  <c r="N168" i="26"/>
  <c r="X166" i="26"/>
  <c r="Y166" i="26"/>
  <c r="X164" i="26"/>
  <c r="Y164" i="26"/>
  <c r="Y150" i="26"/>
  <c r="Y140" i="26"/>
  <c r="X225" i="26"/>
  <c r="L217" i="26"/>
  <c r="M217" i="26" s="1"/>
  <c r="X213" i="26"/>
  <c r="Y205" i="26"/>
  <c r="Y201" i="26"/>
  <c r="Y209" i="26"/>
  <c r="X209" i="26"/>
  <c r="N208" i="26"/>
  <c r="L202" i="26"/>
  <c r="M202" i="26" s="1"/>
  <c r="Y198" i="26"/>
  <c r="Y199" i="26"/>
  <c r="X199" i="26"/>
  <c r="X196" i="26"/>
  <c r="Y184" i="26"/>
  <c r="Y182" i="26"/>
  <c r="Y170" i="26"/>
  <c r="L166" i="26"/>
  <c r="M166" i="26" s="1"/>
  <c r="L164" i="26"/>
  <c r="M164" i="26" s="1"/>
  <c r="Y160" i="26"/>
  <c r="Y152" i="26"/>
  <c r="X148" i="26"/>
  <c r="Y142" i="26"/>
  <c r="Y138" i="26"/>
  <c r="Y133" i="26"/>
  <c r="Y147" i="26"/>
  <c r="X147" i="26"/>
  <c r="L146" i="26"/>
  <c r="M146" i="26" s="1"/>
  <c r="X144" i="26"/>
  <c r="Y144" i="26"/>
  <c r="L143" i="26"/>
  <c r="M143" i="26" s="1"/>
  <c r="Y141" i="26"/>
  <c r="X141" i="26"/>
  <c r="L139" i="26"/>
  <c r="M139" i="26" s="1"/>
  <c r="X136" i="26"/>
  <c r="Y136" i="26"/>
  <c r="L135" i="26"/>
  <c r="M135" i="26" s="1"/>
  <c r="Y132" i="26"/>
  <c r="X132" i="26"/>
  <c r="L130" i="26"/>
  <c r="M130" i="26" s="1"/>
  <c r="Y129" i="26"/>
  <c r="X129" i="26"/>
  <c r="X127" i="26"/>
  <c r="X119" i="26"/>
  <c r="Y115" i="26"/>
  <c r="X115" i="26"/>
  <c r="L113" i="26"/>
  <c r="M113" i="26" s="1"/>
  <c r="Y112" i="26"/>
  <c r="X112" i="26"/>
  <c r="L111" i="26"/>
  <c r="M111" i="26" s="1"/>
  <c r="X107" i="26"/>
  <c r="Y99" i="26"/>
  <c r="L95" i="26"/>
  <c r="M95" i="26" s="1"/>
  <c r="Y94" i="26"/>
  <c r="X94" i="26"/>
  <c r="L93" i="26"/>
  <c r="M93" i="26" s="1"/>
  <c r="Y92" i="26"/>
  <c r="X92" i="26"/>
  <c r="L91" i="26"/>
  <c r="M91" i="26" s="1"/>
  <c r="Y90" i="26"/>
  <c r="X90" i="26"/>
  <c r="N88" i="26"/>
  <c r="L87" i="26"/>
  <c r="M87" i="26" s="1"/>
  <c r="Y74" i="26"/>
  <c r="Y75" i="26"/>
  <c r="X75" i="26"/>
  <c r="X63" i="26"/>
  <c r="L55" i="26"/>
  <c r="M55" i="26" s="1"/>
  <c r="L36" i="26"/>
  <c r="M36" i="26" s="1"/>
  <c r="X16" i="26"/>
  <c r="Y128" i="26"/>
  <c r="X126" i="26"/>
  <c r="X118" i="26"/>
  <c r="Y123" i="26"/>
  <c r="X123" i="26"/>
  <c r="L122" i="26"/>
  <c r="M122" i="26" s="1"/>
  <c r="Y121" i="26"/>
  <c r="X121" i="26"/>
  <c r="L120" i="26"/>
  <c r="M120" i="26" s="1"/>
  <c r="Y114" i="26"/>
  <c r="Y110" i="26"/>
  <c r="L109" i="26"/>
  <c r="M109" i="26" s="1"/>
  <c r="Y108" i="26"/>
  <c r="X108" i="26"/>
  <c r="Y106" i="26"/>
  <c r="L105" i="26"/>
  <c r="M105" i="26" s="1"/>
  <c r="Y104" i="26"/>
  <c r="X104" i="26"/>
  <c r="L103" i="26"/>
  <c r="M103" i="26" s="1"/>
  <c r="Y102" i="26"/>
  <c r="X102" i="26"/>
  <c r="X98" i="26"/>
  <c r="Y86" i="26"/>
  <c r="L88" i="26"/>
  <c r="M88" i="26" s="1"/>
  <c r="X80" i="26"/>
  <c r="Y70" i="26"/>
  <c r="N73" i="26"/>
  <c r="L44" i="26"/>
  <c r="M44" i="26" s="1"/>
  <c r="L39" i="26"/>
  <c r="M39" i="26" s="1"/>
  <c r="Y24" i="26"/>
  <c r="X24" i="26"/>
  <c r="X8" i="26"/>
  <c r="Y131" i="26"/>
  <c r="L147" i="26"/>
  <c r="M147" i="26" s="1"/>
  <c r="X146" i="26"/>
  <c r="Y146" i="26"/>
  <c r="L144" i="26"/>
  <c r="M144" i="26" s="1"/>
  <c r="Y143" i="26"/>
  <c r="X143" i="26"/>
  <c r="L141" i="26"/>
  <c r="M141" i="26" s="1"/>
  <c r="Y139" i="26"/>
  <c r="X139" i="26"/>
  <c r="L136" i="26"/>
  <c r="M136" i="26" s="1"/>
  <c r="Y135" i="26"/>
  <c r="X135" i="26"/>
  <c r="L132" i="26"/>
  <c r="M132" i="26" s="1"/>
  <c r="Y130" i="26"/>
  <c r="X130" i="26"/>
  <c r="L129" i="26"/>
  <c r="M129" i="26" s="1"/>
  <c r="Y125" i="26"/>
  <c r="X117" i="26"/>
  <c r="L115" i="26"/>
  <c r="M115" i="26" s="1"/>
  <c r="Y113" i="26"/>
  <c r="X113" i="26"/>
  <c r="L112" i="26"/>
  <c r="M112" i="26" s="1"/>
  <c r="Y111" i="26"/>
  <c r="X111" i="26"/>
  <c r="Y101" i="26"/>
  <c r="X97" i="26"/>
  <c r="Y89" i="26"/>
  <c r="Y95" i="26"/>
  <c r="X95" i="26"/>
  <c r="L94" i="26"/>
  <c r="M94" i="26" s="1"/>
  <c r="Y93" i="26"/>
  <c r="X93" i="26"/>
  <c r="L92" i="26"/>
  <c r="M92" i="26" s="1"/>
  <c r="Y91" i="26"/>
  <c r="X91" i="26"/>
  <c r="L90" i="26"/>
  <c r="M90" i="26" s="1"/>
  <c r="Y87" i="26"/>
  <c r="X87" i="26"/>
  <c r="L85" i="26"/>
  <c r="M85" i="26" s="1"/>
  <c r="L79" i="26"/>
  <c r="M79" i="26" s="1"/>
  <c r="Y54" i="26"/>
  <c r="X54" i="26"/>
  <c r="Y45" i="26"/>
  <c r="Y35" i="26"/>
  <c r="X35" i="26"/>
  <c r="N23" i="26"/>
  <c r="X14" i="26"/>
  <c r="Y124" i="26"/>
  <c r="L123" i="26"/>
  <c r="M123" i="26" s="1"/>
  <c r="Y122" i="26"/>
  <c r="X122" i="26"/>
  <c r="L121" i="26"/>
  <c r="M121" i="26" s="1"/>
  <c r="Y120" i="26"/>
  <c r="X120" i="26"/>
  <c r="Y116" i="26"/>
  <c r="Y109" i="26"/>
  <c r="X109" i="26"/>
  <c r="L108" i="26"/>
  <c r="M108" i="26" s="1"/>
  <c r="Y100" i="26"/>
  <c r="Y105" i="26"/>
  <c r="X105" i="26"/>
  <c r="L104" i="26"/>
  <c r="M104" i="26" s="1"/>
  <c r="Y103" i="26"/>
  <c r="X103" i="26"/>
  <c r="L102" i="26"/>
  <c r="M102" i="26" s="1"/>
  <c r="Y96" i="26"/>
  <c r="Y84" i="26"/>
  <c r="Y88" i="26"/>
  <c r="X88" i="26"/>
  <c r="N87" i="26"/>
  <c r="Y78" i="26"/>
  <c r="Y56" i="26"/>
  <c r="X56" i="26"/>
  <c r="L53" i="26"/>
  <c r="M53" i="26" s="1"/>
  <c r="Y40" i="26"/>
  <c r="Y38" i="26"/>
  <c r="X38" i="26"/>
  <c r="L34" i="26"/>
  <c r="M34" i="26" s="1"/>
  <c r="Y22" i="26"/>
  <c r="Y998" i="26"/>
  <c r="Y85" i="26"/>
  <c r="X85" i="26"/>
  <c r="X83" i="26"/>
  <c r="L82" i="26"/>
  <c r="M82" i="26" s="1"/>
  <c r="Y77" i="26"/>
  <c r="L73" i="26"/>
  <c r="M73" i="26" s="1"/>
  <c r="Y71" i="26"/>
  <c r="X71" i="26"/>
  <c r="L69" i="26"/>
  <c r="M69" i="26" s="1"/>
  <c r="Y68" i="26"/>
  <c r="X68" i="26"/>
  <c r="X66" i="26"/>
  <c r="Y62" i="26"/>
  <c r="X62" i="26"/>
  <c r="L61" i="26"/>
  <c r="M61" i="26" s="1"/>
  <c r="Y60" i="26"/>
  <c r="X60" i="26"/>
  <c r="L59" i="26"/>
  <c r="M59" i="26" s="1"/>
  <c r="Y58" i="26"/>
  <c r="X58" i="26"/>
  <c r="X52" i="26"/>
  <c r="Y48" i="26"/>
  <c r="Y51" i="26"/>
  <c r="X51" i="26"/>
  <c r="L50" i="26"/>
  <c r="M50" i="26" s="1"/>
  <c r="Y49" i="26"/>
  <c r="X49" i="26"/>
  <c r="L46" i="26"/>
  <c r="M46" i="26" s="1"/>
  <c r="L30" i="26"/>
  <c r="M30" i="26" s="1"/>
  <c r="Y29" i="26"/>
  <c r="X29" i="26"/>
  <c r="L28" i="26"/>
  <c r="M28" i="26" s="1"/>
  <c r="Y27" i="26"/>
  <c r="X27" i="26"/>
  <c r="L26" i="26"/>
  <c r="M26" i="26" s="1"/>
  <c r="Y25" i="26"/>
  <c r="X25" i="26"/>
  <c r="N24" i="26"/>
  <c r="L23" i="26"/>
  <c r="M23" i="26" s="1"/>
  <c r="Y20" i="26"/>
  <c r="X20" i="26"/>
  <c r="L19" i="26"/>
  <c r="M19" i="26" s="1"/>
  <c r="L17" i="26"/>
  <c r="M17" i="26" s="1"/>
  <c r="Y13" i="26"/>
  <c r="X13" i="26"/>
  <c r="X11" i="26"/>
  <c r="L10" i="26"/>
  <c r="M10" i="26" s="1"/>
  <c r="Y5" i="26"/>
  <c r="L6" i="26"/>
  <c r="M6" i="26" s="1"/>
  <c r="Y4" i="26"/>
  <c r="Y76" i="26"/>
  <c r="Y72" i="26"/>
  <c r="Y79" i="26"/>
  <c r="X79" i="26"/>
  <c r="L75" i="26"/>
  <c r="M75" i="26" s="1"/>
  <c r="Y65" i="26"/>
  <c r="Y57" i="26"/>
  <c r="L56" i="26"/>
  <c r="M56" i="26" s="1"/>
  <c r="Y55" i="26"/>
  <c r="X55" i="26"/>
  <c r="L54" i="26"/>
  <c r="M54" i="26" s="1"/>
  <c r="Y53" i="26"/>
  <c r="X53" i="26"/>
  <c r="Y47" i="26"/>
  <c r="Y43" i="26"/>
  <c r="Y44" i="26"/>
  <c r="X44" i="26"/>
  <c r="X42" i="26"/>
  <c r="Y39" i="26"/>
  <c r="X39" i="26"/>
  <c r="L38" i="26"/>
  <c r="M38" i="26" s="1"/>
  <c r="Y36" i="26"/>
  <c r="X36" i="26"/>
  <c r="L35" i="26"/>
  <c r="M35" i="26" s="1"/>
  <c r="Y34" i="26"/>
  <c r="X34" i="26"/>
  <c r="X32" i="26"/>
  <c r="L24" i="26"/>
  <c r="M24" i="26" s="1"/>
  <c r="Y18" i="26"/>
  <c r="Y12" i="26"/>
  <c r="X81" i="26"/>
  <c r="Y82" i="26"/>
  <c r="X82" i="26"/>
  <c r="Y67" i="26"/>
  <c r="Y73" i="26"/>
  <c r="X73" i="26"/>
  <c r="L71" i="26"/>
  <c r="M71" i="26" s="1"/>
  <c r="Y69" i="26"/>
  <c r="X69" i="26"/>
  <c r="L68" i="26"/>
  <c r="M68" i="26" s="1"/>
  <c r="X64" i="26"/>
  <c r="L62" i="26"/>
  <c r="M62" i="26" s="1"/>
  <c r="Y61" i="26"/>
  <c r="X61" i="26"/>
  <c r="L60" i="26"/>
  <c r="M60" i="26" s="1"/>
  <c r="Y59" i="26"/>
  <c r="X59" i="26"/>
  <c r="L58" i="26"/>
  <c r="M58" i="26" s="1"/>
  <c r="L51" i="26"/>
  <c r="M51" i="26" s="1"/>
  <c r="Y50" i="26"/>
  <c r="X50" i="26"/>
  <c r="L49" i="26"/>
  <c r="M49" i="26" s="1"/>
  <c r="Y46" i="26"/>
  <c r="X46" i="26"/>
  <c r="N44" i="26"/>
  <c r="Y41" i="26"/>
  <c r="Y37" i="26"/>
  <c r="Y33" i="26"/>
  <c r="Y31" i="26"/>
  <c r="Y30" i="26"/>
  <c r="X30" i="26"/>
  <c r="L29" i="26"/>
  <c r="M29" i="26" s="1"/>
  <c r="Y28" i="26"/>
  <c r="X28" i="26"/>
  <c r="L27" i="26"/>
  <c r="M27" i="26" s="1"/>
  <c r="Y26" i="26"/>
  <c r="X26" i="26"/>
  <c r="L25" i="26"/>
  <c r="M25" i="26" s="1"/>
  <c r="Y23" i="26"/>
  <c r="X23" i="26"/>
  <c r="X21" i="26"/>
  <c r="L20" i="26"/>
  <c r="M20" i="26" s="1"/>
  <c r="Y19" i="26"/>
  <c r="X19" i="26"/>
  <c r="Y17" i="26"/>
  <c r="X17" i="26"/>
  <c r="Y15" i="26"/>
  <c r="L13" i="26"/>
  <c r="M13" i="26" s="1"/>
  <c r="X9" i="26"/>
  <c r="Y10" i="26"/>
  <c r="X10" i="26"/>
  <c r="Y7" i="26"/>
  <c r="Y3" i="26"/>
  <c r="Y6" i="26"/>
  <c r="X6" i="26"/>
  <c r="L4" i="26"/>
  <c r="M4" i="26" s="1"/>
  <c r="Y2" i="26" l="1"/>
  <c r="AB2" i="26"/>
  <c r="X4" i="26"/>
  <c r="AH4" i="26" l="1"/>
  <c r="P4" i="11"/>
  <c r="M13" i="11"/>
  <c r="G13" i="11"/>
  <c r="J13" i="11"/>
  <c r="T2" i="26"/>
  <c r="AA2" i="26" l="1"/>
  <c r="X2" i="26"/>
  <c r="O4" i="11" l="1"/>
  <c r="AG4" i="26"/>
  <c r="L13" i="11"/>
  <c r="F13" i="11"/>
  <c r="I13" i="11"/>
  <c r="K47" i="46"/>
  <c r="K572" i="46"/>
  <c r="K409" i="46"/>
  <c r="K455" i="46"/>
  <c r="K69" i="46"/>
  <c r="K459" i="46"/>
  <c r="K495" i="46"/>
  <c r="K449" i="46"/>
  <c r="K385" i="46"/>
  <c r="K310" i="46"/>
  <c r="K214" i="46"/>
  <c r="K43" i="46"/>
  <c r="K531" i="46"/>
  <c r="K440" i="46"/>
  <c r="K298" i="46"/>
  <c r="K127" i="46"/>
  <c r="K439" i="46"/>
  <c r="K375" i="46"/>
  <c r="K297" i="46"/>
  <c r="K211" i="46"/>
  <c r="K126" i="46"/>
  <c r="K25" i="46"/>
  <c r="K482" i="46"/>
  <c r="K354" i="46"/>
  <c r="K183" i="46"/>
  <c r="K228" i="46"/>
  <c r="K532" i="46"/>
  <c r="K389" i="46"/>
  <c r="K218" i="46"/>
  <c r="K303" i="46"/>
  <c r="K444" i="46"/>
  <c r="K468" i="46"/>
  <c r="K342" i="46"/>
  <c r="K86" i="46"/>
  <c r="K467" i="46"/>
  <c r="K170" i="46"/>
  <c r="K318" i="46"/>
  <c r="K147" i="46"/>
  <c r="K62" i="46"/>
  <c r="K386" i="46"/>
  <c r="K292" i="46"/>
  <c r="K326" i="46"/>
  <c r="K154" i="46"/>
  <c r="K325" i="46"/>
  <c r="K523" i="46"/>
  <c r="K90" i="46"/>
  <c r="K175" i="46"/>
  <c r="K261" i="46"/>
  <c r="K346" i="46"/>
  <c r="K412" i="46"/>
  <c r="K480" i="46"/>
  <c r="K544" i="46"/>
  <c r="K489" i="46"/>
  <c r="K441" i="46"/>
  <c r="K377" i="46"/>
  <c r="K299" i="46"/>
  <c r="K171" i="46"/>
  <c r="J7" i="46"/>
  <c r="K509" i="46"/>
  <c r="K408" i="46"/>
  <c r="K255" i="46"/>
  <c r="K85" i="46"/>
  <c r="K423" i="46"/>
  <c r="K359" i="46"/>
  <c r="K275" i="46"/>
  <c r="K190" i="46"/>
  <c r="K105" i="46"/>
  <c r="K578" i="46"/>
  <c r="K450" i="46"/>
  <c r="K311" i="46"/>
  <c r="K98" i="46"/>
  <c r="K164" i="46"/>
  <c r="K293" i="46"/>
  <c r="K133" i="46"/>
  <c r="K380" i="46"/>
  <c r="K516" i="46"/>
  <c r="K257" i="46"/>
  <c r="K552" i="46"/>
  <c r="K341" i="46"/>
  <c r="K391" i="46"/>
  <c r="K233" i="46"/>
  <c r="K514" i="46"/>
  <c r="K226" i="46"/>
  <c r="K36" i="46"/>
  <c r="K577" i="46"/>
  <c r="K239" i="46"/>
  <c r="K396" i="46"/>
  <c r="K580" i="46"/>
  <c r="K26" i="46"/>
  <c r="K111" i="46"/>
  <c r="K197" i="46"/>
  <c r="K282" i="46"/>
  <c r="K364" i="46"/>
  <c r="K428" i="46"/>
  <c r="K491" i="46"/>
  <c r="K551" i="46"/>
  <c r="K473" i="46"/>
  <c r="K417" i="46"/>
  <c r="K353" i="46"/>
  <c r="K267" i="46"/>
  <c r="K129" i="46"/>
  <c r="K573" i="46"/>
  <c r="K488" i="46"/>
  <c r="K376" i="46"/>
  <c r="K213" i="46"/>
  <c r="K42" i="46"/>
  <c r="K407" i="46"/>
  <c r="K339" i="46"/>
  <c r="K254" i="46"/>
  <c r="K169" i="46"/>
  <c r="K83" i="46"/>
  <c r="K546" i="46"/>
  <c r="K418" i="46"/>
  <c r="K269" i="46"/>
  <c r="K13" i="46"/>
  <c r="K100" i="46"/>
  <c r="K123" i="46"/>
  <c r="K501" i="46"/>
  <c r="K529" i="46"/>
  <c r="K559" i="46"/>
  <c r="K587" i="46"/>
  <c r="K484" i="46"/>
  <c r="K463" i="46"/>
  <c r="K433" i="46"/>
  <c r="K401" i="46"/>
  <c r="K369" i="46"/>
  <c r="K331" i="46"/>
  <c r="K289" i="46"/>
  <c r="K246" i="46"/>
  <c r="K203" i="46"/>
  <c r="K161" i="46"/>
  <c r="K118" i="46"/>
  <c r="K75" i="46"/>
  <c r="K33" i="46"/>
  <c r="K589" i="46"/>
  <c r="K568" i="46"/>
  <c r="K547" i="46"/>
  <c r="K525" i="46"/>
  <c r="K504" i="46"/>
  <c r="K483" i="46"/>
  <c r="K461" i="46"/>
  <c r="K432" i="46"/>
  <c r="K400" i="46"/>
  <c r="K368" i="46"/>
  <c r="K330" i="46"/>
  <c r="K287" i="46"/>
  <c r="K245" i="46"/>
  <c r="K202" i="46"/>
  <c r="K159" i="46"/>
  <c r="K117" i="46"/>
  <c r="K74" i="46"/>
  <c r="K31" i="46"/>
  <c r="K451" i="46"/>
  <c r="K435" i="46"/>
  <c r="K419" i="46"/>
  <c r="K403" i="46"/>
  <c r="K387" i="46"/>
  <c r="K371" i="46"/>
  <c r="K355" i="46"/>
  <c r="K334" i="46"/>
  <c r="K313" i="46"/>
  <c r="K291" i="46"/>
  <c r="K270" i="46"/>
  <c r="K249" i="46"/>
  <c r="K227" i="46"/>
  <c r="K206" i="46"/>
  <c r="K185" i="46"/>
  <c r="K163" i="46"/>
  <c r="K142" i="46"/>
  <c r="K121" i="46"/>
  <c r="K99" i="46"/>
  <c r="K78" i="46"/>
  <c r="K57" i="46"/>
  <c r="K19" i="46"/>
  <c r="K574" i="46"/>
  <c r="K542" i="46"/>
  <c r="K510" i="46"/>
  <c r="K478" i="46"/>
  <c r="K446" i="46"/>
  <c r="K414" i="46"/>
  <c r="K382" i="46"/>
  <c r="K349" i="46"/>
  <c r="K306" i="46"/>
  <c r="K263" i="46"/>
  <c r="K221" i="46"/>
  <c r="K162" i="46"/>
  <c r="K77" i="46"/>
  <c r="K340" i="46"/>
  <c r="K276" i="46"/>
  <c r="K212" i="46"/>
  <c r="K148" i="46"/>
  <c r="K84" i="46"/>
  <c r="K20" i="46"/>
  <c r="K70" i="46"/>
  <c r="K397" i="46"/>
  <c r="K560" i="46"/>
  <c r="K436" i="46"/>
  <c r="K294" i="46"/>
  <c r="K229" i="46"/>
  <c r="K556" i="46"/>
  <c r="K271" i="46"/>
  <c r="K273" i="46"/>
  <c r="K469" i="46"/>
  <c r="K508" i="46"/>
  <c r="K537" i="46"/>
  <c r="K565" i="46"/>
  <c r="K593" i="46"/>
  <c r="K500" i="46"/>
  <c r="K479" i="46"/>
  <c r="K457" i="46"/>
  <c r="K425" i="46"/>
  <c r="K393" i="46"/>
  <c r="K361" i="46"/>
  <c r="K321" i="46"/>
  <c r="K278" i="46"/>
  <c r="K235" i="46"/>
  <c r="K193" i="46"/>
  <c r="K150" i="46"/>
  <c r="K107" i="46"/>
  <c r="K65" i="46"/>
  <c r="K22" i="46"/>
  <c r="K584" i="46"/>
  <c r="K563" i="46"/>
  <c r="K541" i="46"/>
  <c r="K520" i="46"/>
  <c r="K499" i="46"/>
  <c r="K477" i="46"/>
  <c r="K456" i="46"/>
  <c r="K424" i="46"/>
  <c r="K392" i="46"/>
  <c r="K360" i="46"/>
  <c r="K319" i="46"/>
  <c r="K277" i="46"/>
  <c r="K234" i="46"/>
  <c r="K191" i="46"/>
  <c r="K149" i="46"/>
  <c r="K106" i="46"/>
  <c r="K63" i="46"/>
  <c r="K21" i="46"/>
  <c r="K447" i="46"/>
  <c r="K431" i="46"/>
  <c r="K415" i="46"/>
  <c r="K399" i="46"/>
  <c r="K383" i="46"/>
  <c r="K367" i="46"/>
  <c r="K350" i="46"/>
  <c r="K329" i="46"/>
  <c r="K307" i="46"/>
  <c r="K286" i="46"/>
  <c r="K265" i="46"/>
  <c r="K243" i="46"/>
  <c r="K222" i="46"/>
  <c r="K201" i="46"/>
  <c r="K179" i="46"/>
  <c r="K158" i="46"/>
  <c r="K137" i="46"/>
  <c r="K115" i="46"/>
  <c r="K94" i="46"/>
  <c r="K73" i="46"/>
  <c r="K46" i="46"/>
  <c r="K594" i="46"/>
  <c r="K562" i="46"/>
  <c r="K530" i="46"/>
  <c r="K498" i="46"/>
  <c r="K466" i="46"/>
  <c r="K434" i="46"/>
  <c r="K402" i="46"/>
  <c r="K370" i="46"/>
  <c r="K333" i="46"/>
  <c r="K290" i="46"/>
  <c r="K247" i="46"/>
  <c r="K205" i="46"/>
  <c r="K141" i="46"/>
  <c r="K55" i="46"/>
  <c r="K324" i="46"/>
  <c r="K260" i="46"/>
  <c r="K196" i="46"/>
  <c r="K132" i="46"/>
  <c r="K68" i="46"/>
  <c r="K155" i="46"/>
  <c r="K460" i="46"/>
  <c r="K588" i="46"/>
  <c r="K519" i="46"/>
  <c r="K437" i="46"/>
  <c r="K496" i="46"/>
  <c r="K512" i="46"/>
  <c r="K513" i="46"/>
  <c r="K225" i="46"/>
  <c r="K182" i="46"/>
  <c r="K139" i="46"/>
  <c r="K97" i="46"/>
  <c r="K54" i="46"/>
  <c r="K11" i="46"/>
  <c r="K579" i="46"/>
  <c r="K557" i="46"/>
  <c r="K536" i="46"/>
  <c r="K515" i="46"/>
  <c r="K493" i="46"/>
  <c r="K472" i="46"/>
  <c r="K448" i="46"/>
  <c r="K416" i="46"/>
  <c r="K384" i="46"/>
  <c r="K351" i="46"/>
  <c r="K309" i="46"/>
  <c r="K266" i="46"/>
  <c r="K223" i="46"/>
  <c r="K181" i="46"/>
  <c r="K138" i="46"/>
  <c r="K95" i="46"/>
  <c r="K53" i="46"/>
  <c r="K10" i="46"/>
  <c r="K443" i="46"/>
  <c r="K427" i="46"/>
  <c r="K411" i="46"/>
  <c r="K395" i="46"/>
  <c r="K379" i="46"/>
  <c r="K363" i="46"/>
  <c r="K345" i="46"/>
  <c r="K323" i="46"/>
  <c r="K302" i="46"/>
  <c r="K281" i="46"/>
  <c r="K259" i="46"/>
  <c r="K238" i="46"/>
  <c r="K217" i="46"/>
  <c r="K195" i="46"/>
  <c r="K174" i="46"/>
  <c r="K153" i="46"/>
  <c r="K131" i="46"/>
  <c r="K110" i="46"/>
  <c r="K89" i="46"/>
  <c r="K67" i="46"/>
  <c r="K41" i="46"/>
  <c r="K590" i="46"/>
  <c r="K558" i="46"/>
  <c r="K526" i="46"/>
  <c r="K494" i="46"/>
  <c r="K462" i="46"/>
  <c r="K430" i="46"/>
  <c r="K398" i="46"/>
  <c r="K366" i="46"/>
  <c r="K327" i="46"/>
  <c r="K285" i="46"/>
  <c r="K242" i="46"/>
  <c r="K199" i="46"/>
  <c r="K119" i="46"/>
  <c r="K34" i="46"/>
  <c r="K308" i="46"/>
  <c r="K244" i="46"/>
  <c r="K180" i="46"/>
  <c r="K116" i="46"/>
  <c r="K52" i="46"/>
  <c r="K241" i="46"/>
  <c r="K503" i="46"/>
  <c r="K122" i="46"/>
  <c r="K576" i="46"/>
  <c r="K521" i="46"/>
  <c r="K59" i="46"/>
  <c r="K178" i="46"/>
  <c r="K157" i="46"/>
  <c r="K135" i="46"/>
  <c r="K114" i="46"/>
  <c r="K93" i="46"/>
  <c r="K71" i="46"/>
  <c r="K50" i="46"/>
  <c r="K29" i="46"/>
  <c r="K352" i="46"/>
  <c r="K336" i="46"/>
  <c r="K320" i="46"/>
  <c r="K304" i="46"/>
  <c r="K288" i="46"/>
  <c r="K272" i="46"/>
  <c r="K256" i="46"/>
  <c r="K240" i="46"/>
  <c r="K224" i="46"/>
  <c r="K208" i="46"/>
  <c r="K192" i="46"/>
  <c r="K176" i="46"/>
  <c r="K160" i="46"/>
  <c r="K144" i="46"/>
  <c r="K128" i="46"/>
  <c r="K112" i="46"/>
  <c r="K96" i="46"/>
  <c r="K80" i="46"/>
  <c r="K64" i="46"/>
  <c r="K48" i="46"/>
  <c r="K32" i="46"/>
  <c r="K16" i="46"/>
  <c r="K91" i="46"/>
  <c r="K177" i="46"/>
  <c r="K262" i="46"/>
  <c r="K347" i="46"/>
  <c r="K413" i="46"/>
  <c r="K471" i="46"/>
  <c r="K511" i="46"/>
  <c r="K539" i="46"/>
  <c r="K567" i="46"/>
  <c r="K7" i="46"/>
  <c r="K165" i="46"/>
  <c r="K335" i="46"/>
  <c r="K464" i="46"/>
  <c r="K533" i="46"/>
  <c r="K591" i="46"/>
  <c r="K166" i="46"/>
  <c r="K337" i="46"/>
  <c r="K465" i="46"/>
  <c r="K535" i="46"/>
  <c r="K592" i="46"/>
  <c r="K314" i="46"/>
  <c r="K527" i="46"/>
  <c r="K145" i="46"/>
  <c r="K453" i="46"/>
  <c r="K585" i="46"/>
  <c r="K15" i="46"/>
  <c r="K356" i="46"/>
  <c r="K540" i="46"/>
  <c r="K17" i="46"/>
  <c r="K357" i="46"/>
  <c r="K543" i="46"/>
  <c r="K35" i="46"/>
  <c r="K14" i="46"/>
  <c r="K586" i="46"/>
  <c r="K570" i="46"/>
  <c r="K554" i="46"/>
  <c r="K538" i="46"/>
  <c r="K522" i="46"/>
  <c r="K506" i="46"/>
  <c r="K490" i="46"/>
  <c r="K474" i="46"/>
  <c r="K458" i="46"/>
  <c r="K442" i="46"/>
  <c r="K426" i="46"/>
  <c r="K410" i="46"/>
  <c r="K394" i="46"/>
  <c r="K378" i="46"/>
  <c r="K362" i="46"/>
  <c r="K343" i="46"/>
  <c r="K322" i="46"/>
  <c r="K301" i="46"/>
  <c r="K279" i="46"/>
  <c r="K258" i="46"/>
  <c r="K237" i="46"/>
  <c r="K215" i="46"/>
  <c r="K194" i="46"/>
  <c r="K173" i="46"/>
  <c r="K151" i="46"/>
  <c r="K130" i="46"/>
  <c r="K109" i="46"/>
  <c r="K87" i="46"/>
  <c r="K66" i="46"/>
  <c r="K45" i="46"/>
  <c r="K23" i="46"/>
  <c r="K348" i="46"/>
  <c r="K332" i="46"/>
  <c r="K316" i="46"/>
  <c r="K300" i="46"/>
  <c r="K284" i="46"/>
  <c r="K268" i="46"/>
  <c r="K252" i="46"/>
  <c r="K236" i="46"/>
  <c r="K220" i="46"/>
  <c r="K204" i="46"/>
  <c r="K188" i="46"/>
  <c r="K172" i="46"/>
  <c r="K156" i="46"/>
  <c r="K140" i="46"/>
  <c r="K124" i="46"/>
  <c r="K108" i="46"/>
  <c r="K92" i="46"/>
  <c r="K76" i="46"/>
  <c r="K60" i="46"/>
  <c r="K44" i="46"/>
  <c r="K28" i="46"/>
  <c r="K12" i="46"/>
  <c r="K113" i="46"/>
  <c r="K198" i="46"/>
  <c r="K283" i="46"/>
  <c r="K365" i="46"/>
  <c r="K429" i="46"/>
  <c r="K481" i="46"/>
  <c r="K517" i="46"/>
  <c r="K545" i="46"/>
  <c r="K575" i="46"/>
  <c r="K37" i="46"/>
  <c r="K207" i="46"/>
  <c r="K372" i="46"/>
  <c r="K485" i="46"/>
  <c r="K548" i="46"/>
  <c r="K38" i="46"/>
  <c r="K209" i="46"/>
  <c r="K373" i="46"/>
  <c r="K487" i="46"/>
  <c r="K549" i="46"/>
  <c r="K58" i="46"/>
  <c r="K388" i="46"/>
  <c r="K555" i="46"/>
  <c r="K230" i="46"/>
  <c r="K497" i="46"/>
  <c r="K101" i="46"/>
  <c r="K420" i="46"/>
  <c r="K569" i="46"/>
  <c r="K102" i="46"/>
  <c r="K421" i="46"/>
  <c r="K571" i="46"/>
  <c r="K51" i="46"/>
  <c r="K30" i="46"/>
  <c r="K9" i="46"/>
  <c r="K582" i="46"/>
  <c r="K566" i="46"/>
  <c r="K550" i="46"/>
  <c r="K534" i="46"/>
  <c r="K518" i="46"/>
  <c r="K502" i="46"/>
  <c r="K486" i="46"/>
  <c r="K470" i="46"/>
  <c r="K454" i="46"/>
  <c r="K438" i="46"/>
  <c r="K422" i="46"/>
  <c r="K406" i="46"/>
  <c r="K390" i="46"/>
  <c r="K374" i="46"/>
  <c r="K358" i="46"/>
  <c r="K338" i="46"/>
  <c r="K317" i="46"/>
  <c r="K295" i="46"/>
  <c r="K274" i="46"/>
  <c r="K253" i="46"/>
  <c r="K231" i="46"/>
  <c r="K210" i="46"/>
  <c r="K189" i="46"/>
  <c r="K167" i="46"/>
  <c r="K146" i="46"/>
  <c r="K125" i="46"/>
  <c r="K103" i="46"/>
  <c r="K82" i="46"/>
  <c r="K61" i="46"/>
  <c r="K39" i="46"/>
  <c r="K18" i="46"/>
  <c r="K344" i="46"/>
  <c r="K328" i="46"/>
  <c r="K312" i="46"/>
  <c r="K296" i="46"/>
  <c r="K280" i="46"/>
  <c r="K264" i="46"/>
  <c r="K248" i="46"/>
  <c r="K232" i="46"/>
  <c r="K216" i="46"/>
  <c r="K200" i="46"/>
  <c r="K184" i="46"/>
  <c r="K168" i="46"/>
  <c r="K152" i="46"/>
  <c r="K136" i="46"/>
  <c r="K120" i="46"/>
  <c r="K104" i="46"/>
  <c r="K88" i="46"/>
  <c r="K72" i="46"/>
  <c r="K56" i="46"/>
  <c r="K40" i="46"/>
  <c r="K24" i="46"/>
  <c r="K8" i="46"/>
  <c r="K49" i="46"/>
  <c r="K134" i="46"/>
  <c r="K219" i="46"/>
  <c r="K305" i="46"/>
  <c r="K381" i="46"/>
  <c r="K445" i="46"/>
  <c r="K492" i="46"/>
  <c r="K524" i="46"/>
  <c r="K553" i="46"/>
  <c r="K581" i="46"/>
  <c r="K79" i="46"/>
  <c r="K250" i="46"/>
  <c r="K404" i="46"/>
  <c r="K505" i="46"/>
  <c r="K561" i="46"/>
  <c r="K81" i="46"/>
  <c r="K251" i="46"/>
  <c r="K405" i="46"/>
  <c r="K507" i="46"/>
  <c r="K564" i="46"/>
  <c r="K143" i="46"/>
  <c r="K452" i="46"/>
  <c r="K583" i="46"/>
  <c r="K315" i="46"/>
  <c r="K528" i="46"/>
  <c r="K186" i="46"/>
  <c r="K475" i="46"/>
  <c r="K187" i="46"/>
  <c r="K476" i="46"/>
  <c r="K27" i="46"/>
</calcChain>
</file>

<file path=xl/sharedStrings.xml><?xml version="1.0" encoding="utf-8"?>
<sst xmlns="http://schemas.openxmlformats.org/spreadsheetml/2006/main" count="10390" uniqueCount="2177">
  <si>
    <t>Overall Result</t>
  </si>
  <si>
    <t/>
  </si>
  <si>
    <t>$</t>
  </si>
  <si>
    <t>Company code</t>
  </si>
  <si>
    <t>1002</t>
  </si>
  <si>
    <t>2000</t>
  </si>
  <si>
    <t>Dolby Labs Licensing Corp</t>
  </si>
  <si>
    <t>Dolby International AB</t>
  </si>
  <si>
    <t>Licensee</t>
  </si>
  <si>
    <t>HQ  Country</t>
  </si>
  <si>
    <t>POSITIVO TECNOLOGIA SA</t>
  </si>
  <si>
    <t>BR</t>
  </si>
  <si>
    <t>Brazil</t>
  </si>
  <si>
    <t>GB</t>
  </si>
  <si>
    <t>United Kingdom</t>
  </si>
  <si>
    <t>BRYSTON LTD</t>
  </si>
  <si>
    <t>CA</t>
  </si>
  <si>
    <t>Canada</t>
  </si>
  <si>
    <t>EVERTZ MICROSYSTEMS LTD</t>
  </si>
  <si>
    <t>PARADIGM ELECTRONICS INC</t>
  </si>
  <si>
    <t>VECIMA NETWORKS INC</t>
  </si>
  <si>
    <t>ADVANCED DIGITAL BROADCAST SA</t>
  </si>
  <si>
    <t>CH</t>
  </si>
  <si>
    <t>Switzerland</t>
  </si>
  <si>
    <t>CN</t>
  </si>
  <si>
    <t>China</t>
  </si>
  <si>
    <t>CHINA HUALU GROUP CO LTD</t>
  </si>
  <si>
    <t>SHENZHEN COSHIP ELECTRONICS CO LTD</t>
  </si>
  <si>
    <t>GP ELECTRONICS (HK) LIMITED..</t>
  </si>
  <si>
    <t>HK</t>
  </si>
  <si>
    <t>Hong Kong</t>
  </si>
  <si>
    <t>HANSONG (NANJING) TECHNOLOGY LTD</t>
  </si>
  <si>
    <t>HENA DIGITAL TECHNOLOGY CO LTD</t>
  </si>
  <si>
    <t>HUAWEI DEVICE (SHENZHEN) CO LTD</t>
  </si>
  <si>
    <t>KONKA GROUP CO LTD</t>
  </si>
  <si>
    <t>LENOVO (BEIJING) LTD</t>
  </si>
  <si>
    <t>SHENZHEN MTC CO LTD</t>
  </si>
  <si>
    <t>SHENZHEN EGREAT TECH CORP</t>
  </si>
  <si>
    <t>SHENZHEN JIUZHOU ELECTRIC CO LTD</t>
  </si>
  <si>
    <t>SHENZHEN ROUTERD NETWORKS LTD</t>
  </si>
  <si>
    <t>SICHUAN CHANGHONG ELECTRIC CO LTD</t>
  </si>
  <si>
    <t>SKYPINE ELECTRONICS (SHENZHEN)</t>
  </si>
  <si>
    <t>TCL ELECTRONICS HOLDINGS LIMITED</t>
  </si>
  <si>
    <t>TIANYI ELECTRONICS CO LTD (GUANGZHO</t>
  </si>
  <si>
    <t>UNIONMAN TECHNOLOGY CO LTD</t>
  </si>
  <si>
    <t>ZTE CORPORATION</t>
  </si>
  <si>
    <t>CANTON ELEKTRONIK GMBH + CO KG</t>
  </si>
  <si>
    <t>DE</t>
  </si>
  <si>
    <t>Germany</t>
  </si>
  <si>
    <t>CONTINENTAL AUTOMOTIVE GMBH</t>
  </si>
  <si>
    <t>HIRSCHMANN CAR COMMUNICATION GMBH</t>
  </si>
  <si>
    <t>MAGIX SOFTWARE GMBH</t>
  </si>
  <si>
    <t>MAINCONCEPT GMBH</t>
  </si>
  <si>
    <t>T+A ELEKTROAKUSTIK GMBH</t>
  </si>
  <si>
    <t>TECHNISAT DIGITAL GMBH</t>
  </si>
  <si>
    <t>BANG &amp; OLUFSEN A/S</t>
  </si>
  <si>
    <t>DK</t>
  </si>
  <si>
    <t>Denmark</t>
  </si>
  <si>
    <t>SL AUDIO AS</t>
  </si>
  <si>
    <t>FLUENDO SA</t>
  </si>
  <si>
    <t>ES</t>
  </si>
  <si>
    <t>Spain</t>
  </si>
  <si>
    <t>PROMAX ELECTRONICA SL</t>
  </si>
  <si>
    <t>FREEBOX SAS</t>
  </si>
  <si>
    <t>FR</t>
  </si>
  <si>
    <t>France</t>
  </si>
  <si>
    <t>NETGEM</t>
  </si>
  <si>
    <t>SAGEMCOM BROADBAND SAS</t>
  </si>
  <si>
    <t>SEFRAM</t>
  </si>
  <si>
    <t>AMINO COMMUNICATIONS LIMITED</t>
  </si>
  <si>
    <t>MERIDIAN AUDIO LTD</t>
  </si>
  <si>
    <t>ALCO ELECTRONICS LTD</t>
  </si>
  <si>
    <t>EXPRESS LUCK INDUSTRIAL LTD</t>
  </si>
  <si>
    <t>TOP VICTORY INVESTMENTS LTD</t>
  </si>
  <si>
    <t>TECHNOGYM SPA</t>
  </si>
  <si>
    <t>IT</t>
  </si>
  <si>
    <t>Italy</t>
  </si>
  <si>
    <t>JP</t>
  </si>
  <si>
    <t>Japan</t>
  </si>
  <si>
    <t>Buffalo Inc.</t>
  </si>
  <si>
    <t>CANON INC</t>
  </si>
  <si>
    <t>CLARION CO LTD</t>
  </si>
  <si>
    <t>D&amp;M HOLDINGS INC</t>
  </si>
  <si>
    <t>DIGION INC</t>
  </si>
  <si>
    <t>DENSO TEN Limited</t>
  </si>
  <si>
    <t>Funai Electric Co., Ltd.</t>
  </si>
  <si>
    <t>I-O DATA DEVICE INC</t>
  </si>
  <si>
    <t>JVC KENWOOD CORPORATION</t>
  </si>
  <si>
    <t>LoiLo inc.</t>
  </si>
  <si>
    <t>Mitsubishi Electric Corporation</t>
  </si>
  <si>
    <t>Panasonic Corporation</t>
  </si>
  <si>
    <t>Pegasys Inc.</t>
  </si>
  <si>
    <t>Pioneer Corporation</t>
  </si>
  <si>
    <t>PIXELA CORPORATION</t>
  </si>
  <si>
    <t>Sharp Corporation</t>
  </si>
  <si>
    <t>Sony Corporation</t>
  </si>
  <si>
    <t>GRASS VALLEY K K</t>
  </si>
  <si>
    <t>YAMAHA CORPORATION</t>
  </si>
  <si>
    <t>KR</t>
  </si>
  <si>
    <t>South Korea</t>
  </si>
  <si>
    <t>COSTEL CO LTD</t>
  </si>
  <si>
    <t>DAESUNG ELTEC CO LTD</t>
  </si>
  <si>
    <t>DIGITAL MULTIMEDIA TECHNOLOGY</t>
  </si>
  <si>
    <t>Homecast Co., Ltd.</t>
  </si>
  <si>
    <t>HUMAX Co., Ltd.</t>
  </si>
  <si>
    <t>HYUNDAI MOBIS</t>
  </si>
  <si>
    <t>INTEK DIGITAL INC</t>
  </si>
  <si>
    <t>Kaon Media Co., Ltd.</t>
  </si>
  <si>
    <t>KIMIN ELECTRONIC CO LTD</t>
  </si>
  <si>
    <t>LG Electronics, Inc.</t>
  </si>
  <si>
    <t>MARUSYS CO LTD</t>
  </si>
  <si>
    <t>Namsung Corporation</t>
  </si>
  <si>
    <t>Samsung Electronics Co., Ltd.</t>
  </si>
  <si>
    <t>Teleview Co., Ltd.</t>
  </si>
  <si>
    <t>SG</t>
  </si>
  <si>
    <t>Singapore</t>
  </si>
  <si>
    <t>CYFROWY POLSAT SA</t>
  </si>
  <si>
    <t>PL</t>
  </si>
  <si>
    <t>Poland</t>
  </si>
  <si>
    <t>ASUSTEK COMPUTER INC</t>
  </si>
  <si>
    <t>TW</t>
  </si>
  <si>
    <t>Taiwan</t>
  </si>
  <si>
    <t>ARCELIK AS ELEKTRONIK ISLETMESI</t>
  </si>
  <si>
    <t>TR</t>
  </si>
  <si>
    <t>Turkey</t>
  </si>
  <si>
    <t>VESTEL ELEKTRONIK SANAYI VE</t>
  </si>
  <si>
    <t>ACER INCORPORATED</t>
  </si>
  <si>
    <t>AMTRAN TECHNOLOGY CO LTD</t>
  </si>
  <si>
    <t>AVERMEDIA TECHNOLOGIES INC</t>
  </si>
  <si>
    <t>COMPAL ELECTRONICS INC</t>
  </si>
  <si>
    <t>CYBERLINK CORP</t>
  </si>
  <si>
    <t>HON HAI PRECISION IND CO LTD</t>
  </si>
  <si>
    <t>MICRO-STAR INTERNATIONAL CO LTD</t>
  </si>
  <si>
    <t>PRIME ELECTRONICS &amp; SATELLITICS INC</t>
  </si>
  <si>
    <t>SKARDIN INDUSTRIAL CORP</t>
  </si>
  <si>
    <t>360 SYSTEMS</t>
  </si>
  <si>
    <t>US</t>
  </si>
  <si>
    <t>USA</t>
  </si>
  <si>
    <t>APPLE INC</t>
  </si>
  <si>
    <t>ATLONA TECHNOLOGIES</t>
  </si>
  <si>
    <t>AVID TECHNOLOGY INC</t>
  </si>
  <si>
    <t>BOSE CORPORATION</t>
  </si>
  <si>
    <t>CISCO SYSTEMS INC</t>
  </si>
  <si>
    <t>COBALT DIGITAL INC</t>
  </si>
  <si>
    <t>CONTROL4 CORPORATION</t>
  </si>
  <si>
    <t>COREL CORP</t>
  </si>
  <si>
    <t>CREATIVE TECHNOLOGY LTD</t>
  </si>
  <si>
    <t>CRESTRON ELECTRONICS INC</t>
  </si>
  <si>
    <t>ENSEO INC</t>
  </si>
  <si>
    <t>EXTRON ELECTRONICS</t>
  </si>
  <si>
    <t>GEFEN LLC</t>
  </si>
  <si>
    <t>HARMAN INTERNATIONAL INDUSTRIES</t>
  </si>
  <si>
    <t>HARMONIC INC</t>
  </si>
  <si>
    <t>HP INC</t>
  </si>
  <si>
    <t>IBIQUITY DIGITAL CORP</t>
  </si>
  <si>
    <t>INTERRA SYSTEMS INC</t>
  </si>
  <si>
    <t>KALEIDESCAPE INC</t>
  </si>
  <si>
    <t>KRELL INDUSTRIES INC</t>
  </si>
  <si>
    <t>LEAR CORP</t>
  </si>
  <si>
    <t>MCINTOSH LABORATORY INC</t>
  </si>
  <si>
    <t>MICROSOFT CORPORATION</t>
  </si>
  <si>
    <t>MINNETONKA AUDIO SOFTWARE INC</t>
  </si>
  <si>
    <t>MPEG LA LLC</t>
  </si>
  <si>
    <t>PDI COMMUNICATION SYSTEMS INC</t>
  </si>
  <si>
    <t>PRECOR INC</t>
  </si>
  <si>
    <t>SAVANT SYSTEMS LLC</t>
  </si>
  <si>
    <t>SNAPSTREAM MEDIA INC</t>
  </si>
  <si>
    <t>VELA RESEARCH INC</t>
  </si>
  <si>
    <t>VIA LICENSING CORPORATION</t>
  </si>
  <si>
    <t>VIDEON CENTRAL INC</t>
  </si>
  <si>
    <t>VIZIO INC</t>
  </si>
  <si>
    <t>VOYETRA TURTLE BEACH INC</t>
  </si>
  <si>
    <t>WEGENER COMMUNICATIONS</t>
  </si>
  <si>
    <t>WOHLER TECHNOLOGIES INC</t>
  </si>
  <si>
    <t>ZEEVEE INC</t>
  </si>
  <si>
    <t>ZVOX AUDIO LLC</t>
  </si>
  <si>
    <t>LOGITECH EUROPE SA</t>
  </si>
  <si>
    <t>BRITISH TELECOMMUNICATIONS PLC</t>
  </si>
  <si>
    <t>CABLETIME LTD</t>
  </si>
  <si>
    <t>WISTRON NEWEB CORPORATION</t>
  </si>
  <si>
    <t>SONOS INC</t>
  </si>
  <si>
    <t>DIGITAL AUDIO SA</t>
  </si>
  <si>
    <t>EDIFIER TECHNOLOGY CO LTD</t>
  </si>
  <si>
    <t>FUJIAN NEWLAND COMMUNICATION</t>
  </si>
  <si>
    <t>GCI SCIENCE &amp; TECHNOLOGY COLTD</t>
  </si>
  <si>
    <t>GOSPELL DIGITAL TECHNOLOGY CO LTD</t>
  </si>
  <si>
    <t>HKC CORPORATION LIMITED</t>
  </si>
  <si>
    <t>LENOVO MOBILE COMMUNICATION</t>
  </si>
  <si>
    <t>SHENZHEN ATEKO PHOTOELECTRICITY</t>
  </si>
  <si>
    <t>SHENZHEN MAXMADE TECHNOLOGY CO LTD</t>
  </si>
  <si>
    <t>TSINGHUA TONGFANG CO LTD</t>
  </si>
  <si>
    <t>WELLAV TECHNOLOGIES LTD</t>
  </si>
  <si>
    <t>ZHONGSHAN CITY RICHSOUND</t>
  </si>
  <si>
    <t>LAUTSPRECHER TEUFEL GMBH</t>
  </si>
  <si>
    <t>SENNHEISER ELECTRONIC GMBH &amp; CO KG</t>
  </si>
  <si>
    <t>WILHELM SIHN JR GMBH &amp; CO KG</t>
  </si>
  <si>
    <t>EXTERITY LIMITED</t>
  </si>
  <si>
    <t>IN</t>
  </si>
  <si>
    <t>India</t>
  </si>
  <si>
    <t>ROVER LABORATORIES SPA</t>
  </si>
  <si>
    <t>sMedio, Inc.</t>
  </si>
  <si>
    <t>Sakura Eiki Co., Ltd</t>
  </si>
  <si>
    <t>Sony Interactive Entertainment Inc.</t>
  </si>
  <si>
    <t>DONGYOUNG MEDIA</t>
  </si>
  <si>
    <t>HUTON CO LTD</t>
  </si>
  <si>
    <t>LUMANTEK CO LTD</t>
  </si>
  <si>
    <t>SERONICS CO</t>
  </si>
  <si>
    <t>NL</t>
  </si>
  <si>
    <t>Netherlands</t>
  </si>
  <si>
    <t>AIRTIES KABLOSUZ ILETISIM SANAYI VE</t>
  </si>
  <si>
    <t>ASKEY COMPUTER CORP</t>
  </si>
  <si>
    <t>CORETRONIC CORP</t>
  </si>
  <si>
    <t>ZYLUX ACOUSTIC CORPORATION</t>
  </si>
  <si>
    <t>CABLE ELECTRONICS INC</t>
  </si>
  <si>
    <t>FINEDIGITAL Inc.</t>
  </si>
  <si>
    <t>BHARTI TELEMEDIA LTD</t>
  </si>
  <si>
    <t>DIGITAL FORECAST CO., LTD.</t>
  </si>
  <si>
    <t>TATA SKY LIMITED</t>
  </si>
  <si>
    <t>QSC LLC</t>
  </si>
  <si>
    <t>DELL INC</t>
  </si>
  <si>
    <t>Digitalzone Co., Ltd.</t>
  </si>
  <si>
    <t>RAZER (ASIA-PACIFIC) PTE LTD</t>
  </si>
  <si>
    <t>DEXIN DIGITAL TECHNOLOGY CORP. LTD</t>
  </si>
  <si>
    <t>CYPRESS TECHNOLOGY CO LTD</t>
  </si>
  <si>
    <t>BRIGHTSIGN LLC</t>
  </si>
  <si>
    <t>NUVYYO INC</t>
  </si>
  <si>
    <t>FIBERHOME TELECOMMUNICATION</t>
  </si>
  <si>
    <t>MILLSON CUSTOM SOLUTIONS</t>
  </si>
  <si>
    <t>CONTEMPORARY RESEARCH</t>
  </si>
  <si>
    <t>BEIJING BOE VISION ELECTRONIC</t>
  </si>
  <si>
    <t>AISIN AW CO LTD</t>
  </si>
  <si>
    <t>SHENZHEN GENIATECH INC LTD</t>
  </si>
  <si>
    <t>VIDEO CLARITY</t>
  </si>
  <si>
    <t>PHABRIX LTD</t>
  </si>
  <si>
    <t>CORSAIR COMPONENTS INC</t>
  </si>
  <si>
    <t>Carina System Co., Ltd.</t>
  </si>
  <si>
    <t>SHENZHEN SDMC TECHNOLOGY CO LTD</t>
  </si>
  <si>
    <t>TRINNOV AUDIO</t>
  </si>
  <si>
    <t>HYBROAD VISION HOLDINGS LIMITED</t>
  </si>
  <si>
    <t>XIAMEN PARTYHOUSE ELECTRONICS</t>
  </si>
  <si>
    <t>Mediaedge Corporation</t>
  </si>
  <si>
    <t>ARCADYAN TECHNOLOGY CORPORATION</t>
  </si>
  <si>
    <t>NEC Personal Computers, Ltd</t>
  </si>
  <si>
    <t>PICO DIGITAL INC</t>
  </si>
  <si>
    <t>INDY AUDIO LABS</t>
  </si>
  <si>
    <t>TELLUMAT PTY (LTD)</t>
  </si>
  <si>
    <t>ZA</t>
  </si>
  <si>
    <t>South Africa</t>
  </si>
  <si>
    <t>DONGHUA TECHNOLOGY CO LTD</t>
  </si>
  <si>
    <t>Nasys</t>
  </si>
  <si>
    <t>OTICON A/S</t>
  </si>
  <si>
    <t>MCJ Co., Ltd.</t>
  </si>
  <si>
    <t>GN RESOUND A/S</t>
  </si>
  <si>
    <t>CASPER BILGISAYAR SISTEMLERI AS</t>
  </si>
  <si>
    <t>SHENZHEN KTC TECHNOLOGY CO LTD</t>
  </si>
  <si>
    <t>ASHAMPOO GMBH &amp; CO KG</t>
  </si>
  <si>
    <t>STEELSERIES APS</t>
  </si>
  <si>
    <t>TELSTRA CORPORATION LIMITED</t>
  </si>
  <si>
    <t>AU</t>
  </si>
  <si>
    <t>Australia</t>
  </si>
  <si>
    <t>LENOVO PC HK LTD</t>
  </si>
  <si>
    <t>ASTRO STROBEL</t>
  </si>
  <si>
    <t>TRIAD SPEAKERS</t>
  </si>
  <si>
    <t>NES Technology Inc.</t>
  </si>
  <si>
    <t>HIMEDIA TECHNOLOGY LIMITED</t>
  </si>
  <si>
    <t>ZYCAST TECHNOLOGY INC</t>
  </si>
  <si>
    <t>JINPIN ELECTRICAL CO LTD ZHUHAI SEZ</t>
  </si>
  <si>
    <t>DIGITAL LIVING NETWORK ALLIANCE</t>
  </si>
  <si>
    <t>EPSON DIRECT CORPORATION</t>
  </si>
  <si>
    <t>ASUS GLOBAL PTE LTD</t>
  </si>
  <si>
    <t>GOOGLE FIBER INC</t>
  </si>
  <si>
    <t>ELAC ELECTROACUSTIC GMBH</t>
  </si>
  <si>
    <t>NUBERT ELECTRONIC GMBH</t>
  </si>
  <si>
    <t>EMOTIVA AUDIO CORPORATION</t>
  </si>
  <si>
    <t>DIGEN Co., Ltd.</t>
  </si>
  <si>
    <t>BEIJING XIAOMI ELECTRONICS CO LTD</t>
  </si>
  <si>
    <t>GREATWALL INFOTECH CO LTD</t>
  </si>
  <si>
    <t>ZHUHAI GOTECH INTELLIGENT</t>
  </si>
  <si>
    <t>RGA &amp; ASSOCIATES LTD DBA TOTEVISION</t>
  </si>
  <si>
    <t>VAIO Corporation</t>
  </si>
  <si>
    <t>BEWATEC KOMMUNIKATIONSTECHNIK GMBH</t>
  </si>
  <si>
    <t>DEKTEC DIGITAL VIDEO BV</t>
  </si>
  <si>
    <t>VOXX INTERNATIONAL CORPORATION</t>
  </si>
  <si>
    <t>SHENZHEN 3NOD ACOUSTICLINK CO LTD</t>
  </si>
  <si>
    <t>ENCLAVE AUDIO TECHNOLOGIES LLC</t>
  </si>
  <si>
    <t>LENBROOK INDUSTRIES LIMITED</t>
  </si>
  <si>
    <t>Sumitomo Electric Industries, Ltd.</t>
  </si>
  <si>
    <t>BEIJING IQIYI SCIENCE AND</t>
  </si>
  <si>
    <t>HANDAN BroadInfoCom Co., Ltd.</t>
  </si>
  <si>
    <t>SHENZHEN TWOWING TECHNOLOGIES</t>
  </si>
  <si>
    <t>SKY CP LIMITED</t>
  </si>
  <si>
    <t>Slovenia</t>
  </si>
  <si>
    <t>Thailand</t>
  </si>
  <si>
    <t>TIMI PERSONAL COMPUTING CO LTD</t>
  </si>
  <si>
    <t>DARWIN PRECISIONS (XIAMEN)</t>
  </si>
  <si>
    <t>AMERICAN TELECONFERENCING SERVICES</t>
  </si>
  <si>
    <t>SICHUAN TIANYI COMHEART TELECOM</t>
  </si>
  <si>
    <t>PLEX INC</t>
  </si>
  <si>
    <t>GRAND GREEN LIMITED</t>
  </si>
  <si>
    <t>NANJING PANDA ELECTRONICS IMP &amp;</t>
  </si>
  <si>
    <t>GUANGDONG ASANO TECHNOLOGY CO LTD</t>
  </si>
  <si>
    <t>SHENZHEN QIYUE OPTRONICS</t>
  </si>
  <si>
    <t>SHENZHEN TONGJIU ELECTRONICS CO LTD</t>
  </si>
  <si>
    <t>PANORAMICBIT LIMITED</t>
  </si>
  <si>
    <t>AE</t>
  </si>
  <si>
    <t>Utd.Arab Emir.</t>
  </si>
  <si>
    <t>PHC HOLDING</t>
  </si>
  <si>
    <t>ULDAGE Inc.</t>
  </si>
  <si>
    <t>BLUEJEANS NETWORK</t>
  </si>
  <si>
    <t>HEVC ADVANCE LLC</t>
  </si>
  <si>
    <t>SoftBank Corporation</t>
  </si>
  <si>
    <t>VERVENT AUDIO GROUP</t>
  </si>
  <si>
    <t>AVPRO GLOBAL HOLDINGS LLC</t>
  </si>
  <si>
    <t>TELPA TEKNOLOJI HIZMETLERI AS</t>
  </si>
  <si>
    <t>YOUKU INFORMATION TECHNOLOGY</t>
  </si>
  <si>
    <t>WOW TECHNOLOGIES (SINGAPORE)</t>
  </si>
  <si>
    <t>MOTREX CO., LTD.</t>
  </si>
  <si>
    <t>TLS CORP</t>
  </si>
  <si>
    <t>SKYWORTH GROUP CO LTD</t>
  </si>
  <si>
    <t>TELESTAR-DIGITAL GMBH</t>
  </si>
  <si>
    <t>IMMERSIVE AUDIO TECHNOLOGIES NV</t>
  </si>
  <si>
    <t>ETRI</t>
  </si>
  <si>
    <t>Fujitsu Client Computing Limited</t>
  </si>
  <si>
    <t>HUIZHOU MACC ELECTRONICS CO LTD</t>
  </si>
  <si>
    <t>UNIFIED AAC</t>
  </si>
  <si>
    <t>VIABR</t>
  </si>
  <si>
    <t>UK</t>
  </si>
  <si>
    <t>TWN</t>
  </si>
  <si>
    <t>SWI</t>
  </si>
  <si>
    <t>SWE</t>
  </si>
  <si>
    <t>SPN</t>
  </si>
  <si>
    <t>RUS</t>
  </si>
  <si>
    <t>NOR</t>
  </si>
  <si>
    <t>NED</t>
  </si>
  <si>
    <t>KOR</t>
  </si>
  <si>
    <t>JPN</t>
  </si>
  <si>
    <t>ITA</t>
  </si>
  <si>
    <t>ISL</t>
  </si>
  <si>
    <t>IRL</t>
  </si>
  <si>
    <t>GER</t>
  </si>
  <si>
    <t>FRA</t>
  </si>
  <si>
    <t>FIN</t>
  </si>
  <si>
    <t>CHI</t>
  </si>
  <si>
    <t>CAN</t>
  </si>
  <si>
    <t>AUT</t>
  </si>
  <si>
    <t>AUS</t>
  </si>
  <si>
    <t>VIAPC</t>
  </si>
  <si>
    <t>HKG</t>
  </si>
  <si>
    <t>CYP</t>
  </si>
  <si>
    <t>VIAMO</t>
  </si>
  <si>
    <t>TUR</t>
  </si>
  <si>
    <t>SIN</t>
  </si>
  <si>
    <t>VIAGA</t>
  </si>
  <si>
    <t>VIACE</t>
  </si>
  <si>
    <t>HUN</t>
  </si>
  <si>
    <t>DEN</t>
  </si>
  <si>
    <t>BEL</t>
  </si>
  <si>
    <t>UKR</t>
  </si>
  <si>
    <t>SLK</t>
  </si>
  <si>
    <t>POL</t>
  </si>
  <si>
    <t>MLT</t>
  </si>
  <si>
    <t>MAC</t>
  </si>
  <si>
    <t>IND</t>
  </si>
  <si>
    <t>VIAAU</t>
  </si>
  <si>
    <t>MAL</t>
  </si>
  <si>
    <t>CZE</t>
  </si>
  <si>
    <t>MPEG-4</t>
  </si>
  <si>
    <t>LTE</t>
  </si>
  <si>
    <t>DRM</t>
  </si>
  <si>
    <t>Verified
Net
(Net of Via)</t>
  </si>
  <si>
    <t>Verified
Tax
(Net of Via)</t>
  </si>
  <si>
    <t>Verified
Gross 
(Net of Via)</t>
  </si>
  <si>
    <t>Verified
Gross</t>
  </si>
  <si>
    <t>Country 
Sold
In</t>
  </si>
  <si>
    <t>Country 
Made
In</t>
  </si>
  <si>
    <t>Number of Royalty Units</t>
  </si>
  <si>
    <t>Patent Pool</t>
  </si>
  <si>
    <t>Pool Technology Code ID</t>
  </si>
  <si>
    <t>Market</t>
  </si>
  <si>
    <t>Dolby Laboratories or Dolby International AB</t>
  </si>
  <si>
    <t>https://dits.deloitte.com/#TaxTreatySubMenu</t>
  </si>
  <si>
    <t>Ukraine</t>
  </si>
  <si>
    <t>THA</t>
  </si>
  <si>
    <t>Sweden</t>
  </si>
  <si>
    <t>ZAF</t>
  </si>
  <si>
    <t>SVK</t>
  </si>
  <si>
    <t>Portugal</t>
  </si>
  <si>
    <t>POR</t>
  </si>
  <si>
    <t>Norway</t>
  </si>
  <si>
    <t>Montenegro</t>
  </si>
  <si>
    <t>MNE</t>
  </si>
  <si>
    <t>Malaysia</t>
  </si>
  <si>
    <t>Luxembourg</t>
  </si>
  <si>
    <t>LUX</t>
  </si>
  <si>
    <t>Lithuania</t>
  </si>
  <si>
    <t>LIT</t>
  </si>
  <si>
    <t>Israel</t>
  </si>
  <si>
    <t>ISR</t>
  </si>
  <si>
    <t>Isle of Man</t>
  </si>
  <si>
    <t>IMN</t>
  </si>
  <si>
    <t>Ireland</t>
  </si>
  <si>
    <t>Indonesia</t>
  </si>
  <si>
    <t>IDN</t>
  </si>
  <si>
    <t>Hungary</t>
  </si>
  <si>
    <t>Finland</t>
  </si>
  <si>
    <t>Chile</t>
  </si>
  <si>
    <t>CHL</t>
  </si>
  <si>
    <t>Cayman Islands</t>
  </si>
  <si>
    <t>CYM</t>
  </si>
  <si>
    <t>Bulgaria</t>
  </si>
  <si>
    <t>BUL</t>
  </si>
  <si>
    <t>BRA</t>
  </si>
  <si>
    <t>Belgium</t>
  </si>
  <si>
    <t>Austria</t>
  </si>
  <si>
    <t xml:space="preserve">Argentina </t>
  </si>
  <si>
    <t>ARG</t>
  </si>
  <si>
    <t>Netherlands Rate</t>
  </si>
  <si>
    <t>U.S Rate</t>
  </si>
  <si>
    <t>Licensor Country</t>
  </si>
  <si>
    <t>Rates verified as of:</t>
  </si>
  <si>
    <t>WHT Rate - US</t>
  </si>
  <si>
    <t>WHT - US</t>
  </si>
  <si>
    <t>WHT Rate - Neth</t>
  </si>
  <si>
    <t>WHT - Neth</t>
  </si>
  <si>
    <t>UAE</t>
  </si>
  <si>
    <t>SVN</t>
  </si>
  <si>
    <t>= added by domestic tax team</t>
  </si>
  <si>
    <t>#</t>
  </si>
  <si>
    <t>Dynabook Inc.</t>
  </si>
  <si>
    <t>SHENZHEN SUPERELECTRON TECHNOLOGY</t>
  </si>
  <si>
    <t>SENNHEISER COMMUNICATIONS A/S</t>
  </si>
  <si>
    <t>Intellectual Discovery Co., Ltd.</t>
  </si>
  <si>
    <t>SHENZHEN HOLATEK CO LTD</t>
  </si>
  <si>
    <t>SONOVA AG</t>
  </si>
  <si>
    <t>CHENGDU XGIMI TECHNOLOGY CO LTD</t>
  </si>
  <si>
    <t>WIDEX A/S</t>
  </si>
  <si>
    <t>JOHNSON HEALTH TECH CO LTD</t>
  </si>
  <si>
    <t>DORO AB</t>
  </si>
  <si>
    <t>BEST BUY CHINA LTD AS TRUSTEE FOR</t>
  </si>
  <si>
    <t>TONGFANG COMPUTER CORPORATION LIMIT</t>
  </si>
  <si>
    <t>RADIANT COMMUNICATIONS</t>
  </si>
  <si>
    <t>MEDIA EXCEL INC</t>
  </si>
  <si>
    <t>IMAGINE COMMUNICATIONS CORP</t>
  </si>
  <si>
    <t>AMPLIFIER TECHNOLOGIES INC</t>
  </si>
  <si>
    <t>KONINKLIJKE PHILIPS NV</t>
  </si>
  <si>
    <t>REVOX GERMANY GMBH</t>
  </si>
  <si>
    <t>License Revenue</t>
  </si>
  <si>
    <t>Fiscal Quarter</t>
  </si>
  <si>
    <t>WHT on Contract Asset</t>
  </si>
  <si>
    <t>WHT already recorded</t>
  </si>
  <si>
    <t>Total WHT</t>
  </si>
  <si>
    <t>YTD WHT %</t>
  </si>
  <si>
    <t>CC1002</t>
  </si>
  <si>
    <t>CC2000</t>
  </si>
  <si>
    <t>SE</t>
  </si>
  <si>
    <t>YTD Licensing Rev</t>
  </si>
  <si>
    <t>YTD WHT</t>
  </si>
  <si>
    <t>QTD WHT %</t>
  </si>
  <si>
    <t>QTD Licensing Rev</t>
  </si>
  <si>
    <t>BM</t>
  </si>
  <si>
    <t>Bermuda</t>
  </si>
  <si>
    <t>JAGUAR LAND ROVER LIMITED</t>
  </si>
  <si>
    <t>MIRC ELECTRONICS LIMITED</t>
  </si>
  <si>
    <t>SHENZHEN GIEC DIGITAL CO LTD</t>
  </si>
  <si>
    <t>Sony Mobile Communications Inc.</t>
  </si>
  <si>
    <t>Total</t>
  </si>
  <si>
    <t>Dolby Laboratories</t>
  </si>
  <si>
    <t>SOX Controls:</t>
  </si>
  <si>
    <t>Tab</t>
  </si>
  <si>
    <t>Cell</t>
  </si>
  <si>
    <t>Preparer</t>
  </si>
  <si>
    <t>Reviewer</t>
  </si>
  <si>
    <t>Reviewer Comments</t>
  </si>
  <si>
    <t>Preparer Response</t>
  </si>
  <si>
    <t>Status</t>
  </si>
  <si>
    <t>N/A</t>
  </si>
  <si>
    <t>WHT Calculation</t>
  </si>
  <si>
    <t>Fiscal Year/Quarter</t>
  </si>
  <si>
    <t>G/L Account</t>
  </si>
  <si>
    <t>750090</t>
  </si>
  <si>
    <t>Cur Foreign WH Taxes</t>
  </si>
  <si>
    <t>MPEG Surround</t>
  </si>
  <si>
    <t>Sold Quarter (CY)</t>
  </si>
  <si>
    <t>170000</t>
  </si>
  <si>
    <t>JE Summary</t>
  </si>
  <si>
    <t>Reversal of PQ CA</t>
  </si>
  <si>
    <t>Already booked</t>
  </si>
  <si>
    <t>To be booked</t>
  </si>
  <si>
    <t>Market Segment</t>
  </si>
  <si>
    <t>Automotive</t>
  </si>
  <si>
    <t>Broadcast</t>
  </si>
  <si>
    <t>CE</t>
  </si>
  <si>
    <t>Gaming</t>
  </si>
  <si>
    <t>Mobile</t>
  </si>
  <si>
    <t>Other</t>
  </si>
  <si>
    <t>PC</t>
  </si>
  <si>
    <t>Voice</t>
  </si>
  <si>
    <t>Debit/Credit Amount GC</t>
  </si>
  <si>
    <t>ARRIS INTERNATIONAL LIMITED</t>
  </si>
  <si>
    <t>JUNLAN ELECTRONIC LTD (SHENZHEN)</t>
  </si>
  <si>
    <t>KATHREIN Digital Systems GmbH</t>
  </si>
  <si>
    <t>LOGMEIN USA, INC.</t>
  </si>
  <si>
    <t>GIGA-BYTE TECHNOLOGY CO LTD</t>
  </si>
  <si>
    <t>ANKER INNOVATIONS TECHNOLOGY CO LTD</t>
  </si>
  <si>
    <t>CYBERPOWER INC</t>
  </si>
  <si>
    <t>DACHENG INTELLIGENT TECHNOLOGY</t>
  </si>
  <si>
    <t>INETSAT SA</t>
  </si>
  <si>
    <t>UY</t>
  </si>
  <si>
    <t>Uruguay</t>
  </si>
  <si>
    <t>LINN PRODUCTS LTD</t>
  </si>
  <si>
    <t>MIRAVID INC</t>
  </si>
  <si>
    <t>STARKEY HEARING TECHNOLOGIES</t>
  </si>
  <si>
    <t>Russian Fed.</t>
  </si>
  <si>
    <t>APPOTRONICS CO LTD</t>
  </si>
  <si>
    <t>ASTRONICS CUSTOM CONTROL CONCEPTS</t>
  </si>
  <si>
    <t>MITRASTAR TECHNOLOGY CORPORATION</t>
  </si>
  <si>
    <t>NVIDIA CORPORATION</t>
  </si>
  <si>
    <t>SHENZHEN SUNVALLEY E-COMMERCE</t>
  </si>
  <si>
    <t>TELEVES S.A.U</t>
  </si>
  <si>
    <t>THE GOLDEN FLUENT TECHNOLOGY</t>
  </si>
  <si>
    <t>ZHONGSHAN VIEWTEK DIGITAL</t>
  </si>
  <si>
    <t>Grand Total</t>
  </si>
  <si>
    <t>GRC</t>
  </si>
  <si>
    <t>ROM</t>
  </si>
  <si>
    <t>YSTEN TECHNOLOGY CO LTD</t>
  </si>
  <si>
    <t>VEEVO SAS</t>
  </si>
  <si>
    <t>0070405128000060</t>
  </si>
  <si>
    <t>0070405128000050</t>
  </si>
  <si>
    <t>0070405128000040</t>
  </si>
  <si>
    <t>0070405128000030</t>
  </si>
  <si>
    <t>0070405128000020</t>
  </si>
  <si>
    <t>0070405128000010</t>
  </si>
  <si>
    <t>0070399046000060</t>
  </si>
  <si>
    <t>0070399046000050</t>
  </si>
  <si>
    <t>0070399046000040</t>
  </si>
  <si>
    <t>0070399046000030</t>
  </si>
  <si>
    <t>0070399046000020</t>
  </si>
  <si>
    <t>0070399046000010</t>
  </si>
  <si>
    <t>0070409555000010</t>
  </si>
  <si>
    <t>0070409554000010</t>
  </si>
  <si>
    <t>0070409553000010</t>
  </si>
  <si>
    <t>0070409552000010</t>
  </si>
  <si>
    <t>0070409551000010</t>
  </si>
  <si>
    <t>0070409550000010</t>
  </si>
  <si>
    <t>0070405127000010</t>
  </si>
  <si>
    <t>0070399075000010</t>
  </si>
  <si>
    <t>0070403855000010</t>
  </si>
  <si>
    <t>0070399326000010</t>
  </si>
  <si>
    <t>TELESTREAM LLC</t>
  </si>
  <si>
    <t>TECHNICAL MANAGEMENT CENTER OF</t>
  </si>
  <si>
    <t>SHENZHEN TENCENT COMPUTER</t>
  </si>
  <si>
    <t>SHENZHEN MINGCAI NEW CENTURY</t>
  </si>
  <si>
    <t>SERCOMM CORPORATION</t>
  </si>
  <si>
    <t>RTSS BV</t>
  </si>
  <si>
    <t>ROKU INC</t>
  </si>
  <si>
    <t>HISENSE VISUAL TECHNOLOGY CO LTD</t>
  </si>
  <si>
    <t>0070388083000050</t>
  </si>
  <si>
    <t>0070388083000040</t>
  </si>
  <si>
    <t>0070388083000030</t>
  </si>
  <si>
    <t>0070388083000020</t>
  </si>
  <si>
    <t>0070406977000010</t>
  </si>
  <si>
    <t>0070399355000010</t>
  </si>
  <si>
    <t>CAPELLA SYSTEMS LLC</t>
  </si>
  <si>
    <t>BBRIGHT</t>
  </si>
  <si>
    <t>B&amp;W GROUP LTD</t>
  </si>
  <si>
    <t>NO</t>
  </si>
  <si>
    <t>APPEAR TV AS</t>
  </si>
  <si>
    <t>ALT Co., Ltd.</t>
  </si>
  <si>
    <t>Techmask/PCC</t>
  </si>
  <si>
    <t>Assignment number</t>
  </si>
  <si>
    <t>Assignment Number</t>
  </si>
  <si>
    <t>Sales Order Item</t>
  </si>
  <si>
    <t>Per SAP</t>
  </si>
  <si>
    <t>Per BI</t>
  </si>
  <si>
    <t>Variance</t>
  </si>
  <si>
    <t>(6) India cont: Wording from Deloitte: The 10% rate applies to royalties paid for the use of (or right to use) industrial, commercial or scientific equipment and on fees paid for specified technical and consulting services if the services are ancillary to the enjoyment of the equipment; otherwise, the rate is 15%. The rate under domestic law may apply where this is lower than the treaty rate.</t>
  </si>
  <si>
    <t>(6) India sets new tax rates per Indian domestic law in April each year. Communication of the rate change does not take place immediately, so yearly, we can expect a gap between rate change on April 1st and verification and communication of the new rate by mid-May. Wording from CCH 2019: The rate is 15 per cent of the gross amount of such royalties or fees for technical services; and in the case of royalties received as consideration for the use of, or the right to use, any industrial, commercial or scientific equipment, other than income derived by an enterprise of a Contracting State from the operation of ships or aircraft in international traffic, and fees for certain technical services, 10 per cent of the gross amount of such royalties and fees for technical services.</t>
  </si>
  <si>
    <t>(5) In 2013 Chile signed a tax treaty with the United States that is awaiting ratification by the Chilean Congress.</t>
  </si>
  <si>
    <t>(4) Nontreaty countries rate is 9%.  Montenegro recognized tax treaties signed by the former Union of Serbia and Montenegro and both former Yugoslavias until new tax treaties are signed.  Montenegro and Netherlands have a treaty of 10% rate.</t>
  </si>
  <si>
    <t>(3) Special Reconstruction Income tax rate of 2.1% will be imposed from 2013 to 2037.  However, where a reduced withholding tax rate or exemption is applied under a tax treaty, the Special reconstruction Income Tax will not be imposed.</t>
  </si>
  <si>
    <t>(2) The new double taxation treaty between Hong Kong SAR and the Netherlands (DTA) signed in 2010 will take effect in Hong Kong from April 1, 2012.  The withholding tax rate is 3%.</t>
  </si>
  <si>
    <t>(1) The new treaty between Japan and The Netherlands has been approved. The tax rate of 0% will be effective January 1, 2012.</t>
  </si>
  <si>
    <t>Slovak Republic</t>
  </si>
  <si>
    <t>SGP</t>
  </si>
  <si>
    <t>NLD</t>
  </si>
  <si>
    <t>(4)</t>
  </si>
  <si>
    <t>(1)</t>
  </si>
  <si>
    <t>(3)</t>
  </si>
  <si>
    <t>Effective Feb 1, 2010</t>
  </si>
  <si>
    <t>(6)</t>
  </si>
  <si>
    <t>(2)</t>
  </si>
  <si>
    <t>Effective 2009 (non-treaty countries)</t>
  </si>
  <si>
    <t>(5)</t>
  </si>
  <si>
    <t>2020Q2</t>
  </si>
  <si>
    <t>2020Q3</t>
  </si>
  <si>
    <t>2020Q4</t>
  </si>
  <si>
    <t>Sum of Verified
Gross 
(Net of Via)</t>
  </si>
  <si>
    <t>Row Labels</t>
  </si>
  <si>
    <t>MEX</t>
  </si>
  <si>
    <t xml:space="preserve">UK </t>
  </si>
  <si>
    <t>For JE - CC1002</t>
  </si>
  <si>
    <t>For JE - CC2000</t>
  </si>
  <si>
    <t>Check</t>
  </si>
  <si>
    <t>Adobe</t>
  </si>
  <si>
    <t>Apple</t>
  </si>
  <si>
    <t>DENSO CORPORATION</t>
  </si>
  <si>
    <t>APTIV SERVICES US LLC</t>
  </si>
  <si>
    <t>ROHDE &amp; SCHWARZ GMBH &amp; CO KG</t>
  </si>
  <si>
    <t>TELVUE CORPORATION</t>
  </si>
  <si>
    <t>AMAZON.COM SERVICES LLC</t>
  </si>
  <si>
    <t>FACEBOOK INC</t>
  </si>
  <si>
    <t>NEVION AS</t>
  </si>
  <si>
    <t>SMYTH RESEARCH LTD</t>
  </si>
  <si>
    <t>Fujitsu Connected Technologies</t>
  </si>
  <si>
    <t>(7)</t>
  </si>
  <si>
    <t>(7) The 2013 protocol to the 1990 tax treaty between Spain and the US entered into force on 27 November 2019 and applies as from the same date for withholding tax purposes.</t>
  </si>
  <si>
    <t>Total Estimate</t>
  </si>
  <si>
    <t>EGY</t>
  </si>
  <si>
    <t>Note 1</t>
  </si>
  <si>
    <t>Note 2</t>
  </si>
  <si>
    <t>SAP records Via licensing revenue as derived from the US. However, Via separately provides a breakout of HQ countries for its revenue</t>
  </si>
  <si>
    <t>MPEG and HEVC are part of 3rd party patent pools. The amount included in SAP is net of a 10% admin fee. Total revenue on which WHT is calculated is therefore 10% higher than the amount included in the BI report</t>
  </si>
  <si>
    <t>Because MPEG and HEVC revenue is part of a patent pool administered by a 3rd party. Dolby does not have insight into the HQ countries of the licensees. Therefore, Dolby is averaging the prior 4 quarters to determine an estimated WHT rate for MPEG and HEVC estimated revenue accounted for in Contract Assets</t>
  </si>
  <si>
    <t>INTRADO ENTERPRISE COLLABORATION</t>
  </si>
  <si>
    <t>Czech Republic</t>
  </si>
  <si>
    <t>Macau</t>
  </si>
  <si>
    <t>VIE</t>
  </si>
  <si>
    <t>Vietnam</t>
  </si>
  <si>
    <t xml:space="preserve">Verified with PWC and Deloitte Online Tool </t>
  </si>
  <si>
    <t>https://www.pwc.com/gx/en/services/tax/worldwide-tax-summaries.html</t>
  </si>
  <si>
    <t>Verified on CCH: CCH/Home/International Tax Topics/Category/Withholding Tax Royalties/paying country/Tax Treaty Withholding</t>
  </si>
  <si>
    <t>ADPS Co., Ltd.</t>
  </si>
  <si>
    <t>ALPS ALPINE CO., LTD.</t>
  </si>
  <si>
    <t>BLUSTREAM PTY LTD</t>
  </si>
  <si>
    <t>DISH NETWORK LLC</t>
  </si>
  <si>
    <t>Jungsan Enterprise Co., Ltd.</t>
  </si>
  <si>
    <t>KINGSTON TECHNOLOGY FAR EAST</t>
  </si>
  <si>
    <t>Panasonic i-PRO Sensing Solutions</t>
  </si>
  <si>
    <t>SAPEC</t>
  </si>
  <si>
    <t>SOURCENEXT CORPORATION</t>
  </si>
  <si>
    <t>0070436428000010</t>
  </si>
  <si>
    <t>0070436428000020</t>
  </si>
  <si>
    <t>MG</t>
  </si>
  <si>
    <t>Reaccrual 2020Q2 Estimate</t>
  </si>
  <si>
    <t>2020Q2 Open estimate</t>
  </si>
  <si>
    <t>Q3</t>
  </si>
  <si>
    <t>Q2</t>
  </si>
  <si>
    <t>Cur Foreign WH Taxes 
(G/L: 750090)</t>
  </si>
  <si>
    <t>WHT Rate</t>
  </si>
  <si>
    <t>001/2021</t>
  </si>
  <si>
    <t>2021Q1</t>
  </si>
  <si>
    <t>2020Q3 Open estimate</t>
  </si>
  <si>
    <t>New Estimates SQ 2020Q4</t>
  </si>
  <si>
    <t>Reaccrual 2020Q3 Estimate</t>
  </si>
  <si>
    <t>Q4</t>
  </si>
  <si>
    <t>ACE RESULT LLC DBA</t>
  </si>
  <si>
    <t>ACRONICS SYSTEMS INC</t>
  </si>
  <si>
    <t>ALBIS TECHNOLOGIES AG</t>
  </si>
  <si>
    <t>ALMANDO GMBH</t>
  </si>
  <si>
    <t>AMX LLC</t>
  </si>
  <si>
    <t>ARTVIEW</t>
  </si>
  <si>
    <t>CASTWIN CO., Ltd</t>
  </si>
  <si>
    <t>CAV AUDIO (GUANGZHOU) CO LTD</t>
  </si>
  <si>
    <t>CETON CORP</t>
  </si>
  <si>
    <t>CORE BRANDS LLC</t>
  </si>
  <si>
    <t>CreNova Systems Co., Ltd.</t>
  </si>
  <si>
    <t>Daemyung Enterprise Co., Ltd.</t>
  </si>
  <si>
    <t>DAMSON GLOBAL LTD</t>
  </si>
  <si>
    <t>DAYANG TECHNOLOGY DEVELOPMENT INC</t>
  </si>
  <si>
    <t>FUBA AUTOMOTIVE ELECTRONICS GMBH</t>
  </si>
  <si>
    <t>Ganawavesys Co., Ltd</t>
  </si>
  <si>
    <t>GOOGLE LLC</t>
  </si>
  <si>
    <t>GRASS VALLEY USA LLC</t>
  </si>
  <si>
    <t>HAIER ELECTRONICS CO LTD (QINGDAO)</t>
  </si>
  <si>
    <t>IKUSI - ANGEL IGLESIAS S.A.</t>
  </si>
  <si>
    <t>LEIA INC</t>
  </si>
  <si>
    <t>LUCIDSOUND INC</t>
  </si>
  <si>
    <t>MONITOR AUDIO LTD</t>
  </si>
  <si>
    <t>NHT AUDIO LLC</t>
  </si>
  <si>
    <t>Sharp NEC Display Solutions, Ltd.</t>
  </si>
  <si>
    <t>SHENZHEN BRIGHT CODE HI-TECH CO LTD</t>
  </si>
  <si>
    <t>SHENZHEN GENIUS FASHION</t>
  </si>
  <si>
    <t>SISVEL INTERNATIONAL SA</t>
  </si>
  <si>
    <t>LU</t>
  </si>
  <si>
    <t>SONIM TECHNOLOGIES INC</t>
  </si>
  <si>
    <t>SUNNIWELL CO LTD</t>
  </si>
  <si>
    <t>0070445746000010</t>
  </si>
  <si>
    <t>0070445746000020</t>
  </si>
  <si>
    <t>0070445746000030</t>
  </si>
  <si>
    <t>WIREPATH HOME SYSTEMS LLC</t>
  </si>
  <si>
    <t>WOWZA MEDIA SYSTEMS LLC</t>
  </si>
  <si>
    <t>ZINWELL CORP</t>
  </si>
  <si>
    <t>Product Category Code (PCC)</t>
  </si>
  <si>
    <t>Sales document</t>
  </si>
  <si>
    <t>Z_DTV</t>
  </si>
  <si>
    <t>Z_PEG</t>
  </si>
  <si>
    <t>Z_SPKA</t>
  </si>
  <si>
    <t>Z_SBA</t>
  </si>
  <si>
    <t>Z_DHDO</t>
  </si>
  <si>
    <t>Z_W8PB</t>
  </si>
  <si>
    <t>Z_DMA</t>
  </si>
  <si>
    <t>Z_DTA</t>
  </si>
  <si>
    <t>Z_STBIP</t>
  </si>
  <si>
    <t>Z_CBD</t>
  </si>
  <si>
    <t>Z_CVD</t>
  </si>
  <si>
    <t>Z_PVD</t>
  </si>
  <si>
    <t>Z_CSD</t>
  </si>
  <si>
    <t>Z_SDC</t>
  </si>
  <si>
    <t>Z_ATV</t>
  </si>
  <si>
    <t>Z_HNC</t>
  </si>
  <si>
    <t>Z_SPKW</t>
  </si>
  <si>
    <t>Z_MTB</t>
  </si>
  <si>
    <t>Z_VSM</t>
  </si>
  <si>
    <t>Z_CMP</t>
  </si>
  <si>
    <t>Z_TAK</t>
  </si>
  <si>
    <t>Z_NLE</t>
  </si>
  <si>
    <t>Z_PCV</t>
  </si>
  <si>
    <t>Z_DMT</t>
  </si>
  <si>
    <t>Z_DTB</t>
  </si>
  <si>
    <t>Z_STB</t>
  </si>
  <si>
    <t>Z_STP</t>
  </si>
  <si>
    <t>Z_BEN</t>
  </si>
  <si>
    <t>Z_DSNI</t>
  </si>
  <si>
    <t>Z_IRD</t>
  </si>
  <si>
    <t>Z_CEA</t>
  </si>
  <si>
    <t>Z_DEC</t>
  </si>
  <si>
    <t>Z_SBTVD</t>
  </si>
  <si>
    <t>Z_MSP</t>
  </si>
  <si>
    <t>Z_DTMB</t>
  </si>
  <si>
    <t>Z_SBSTO</t>
  </si>
  <si>
    <t>Z_DVB</t>
  </si>
  <si>
    <t>Z_VMR</t>
  </si>
  <si>
    <t>Z_STM</t>
  </si>
  <si>
    <t>Z_HNS</t>
  </si>
  <si>
    <t>Z_PROCD</t>
  </si>
  <si>
    <t>Z_PTB</t>
  </si>
  <si>
    <t>Z_DSNR</t>
  </si>
  <si>
    <t>Z_PC1</t>
  </si>
  <si>
    <t>Z_DVD-4</t>
  </si>
  <si>
    <t>Z_CD</t>
  </si>
  <si>
    <t>Z_CCA</t>
  </si>
  <si>
    <t>Z_DTI</t>
  </si>
  <si>
    <t>Z_DSDR</t>
  </si>
  <si>
    <t>Z_DSDI</t>
  </si>
  <si>
    <t>Z_SPKI</t>
  </si>
  <si>
    <t>Z_PCS</t>
  </si>
  <si>
    <t>Z_SMD</t>
  </si>
  <si>
    <t>Z_DVD</t>
  </si>
  <si>
    <t>Z_STS</t>
  </si>
  <si>
    <t>Z_MBL</t>
  </si>
  <si>
    <t>Z_MBO</t>
  </si>
  <si>
    <t>Z_MDU</t>
  </si>
  <si>
    <t>Z_DVS</t>
  </si>
  <si>
    <t>Z_DVK</t>
  </si>
  <si>
    <t>Z_DVW-4</t>
  </si>
  <si>
    <t>Z_DVW</t>
  </si>
  <si>
    <t>Z_IBS</t>
  </si>
  <si>
    <t>Z_DVT</t>
  </si>
  <si>
    <t>Z_TMD</t>
  </si>
  <si>
    <t>Z_GCA</t>
  </si>
  <si>
    <t>Z_IBP</t>
  </si>
  <si>
    <t>Z_W8TB</t>
  </si>
  <si>
    <t>Z_DHNO</t>
  </si>
  <si>
    <t>Z_PCI</t>
  </si>
  <si>
    <t>Z_DVD-6</t>
  </si>
  <si>
    <t>Z_IDV</t>
  </si>
  <si>
    <t>Z_XBD3</t>
  </si>
  <si>
    <t>Z_WIN8</t>
  </si>
  <si>
    <t>Z_TCI2</t>
  </si>
  <si>
    <t>Z_TCI3</t>
  </si>
  <si>
    <t>Z_DVM</t>
  </si>
  <si>
    <t>Z_MON</t>
  </si>
  <si>
    <t>Z_BCD</t>
  </si>
  <si>
    <t>Z_DTDI</t>
  </si>
  <si>
    <t>Z_PVP</t>
  </si>
  <si>
    <t>Z_HRD</t>
  </si>
  <si>
    <t>Z_HSD</t>
  </si>
  <si>
    <t>Z_BBP</t>
  </si>
  <si>
    <t>Z_PSC</t>
  </si>
  <si>
    <t>Z_PS5</t>
  </si>
  <si>
    <t>Z_PS4</t>
  </si>
  <si>
    <t>Z_SBTVO</t>
  </si>
  <si>
    <t>Z_VIABR</t>
  </si>
  <si>
    <t>Z_VIACE</t>
  </si>
  <si>
    <t>Z_VIAPC</t>
  </si>
  <si>
    <t>Z_VIAAU</t>
  </si>
  <si>
    <t>Z_VIAMO</t>
  </si>
  <si>
    <t>Z_VIAGA</t>
  </si>
  <si>
    <t>LAWO AG</t>
  </si>
  <si>
    <t>PIXELWORKS INC</t>
  </si>
  <si>
    <t>VANTRIX CORP</t>
  </si>
  <si>
    <t>VIXS SYSTEMS INC</t>
  </si>
  <si>
    <t>NAGRAVISION SA</t>
  </si>
  <si>
    <t>SHENZHEN FENDA TECHNOLOGY CO LTD</t>
  </si>
  <si>
    <t>DONGGUAN EVERVICTORY ELECTRONIC</t>
  </si>
  <si>
    <t>GUANGDONG OPPO MOBILE</t>
  </si>
  <si>
    <t>JIANGSU YINHE ELECTRONICS CO LTD</t>
  </si>
  <si>
    <t>EQUINUX</t>
  </si>
  <si>
    <t>KWS Electronic Test Equipment GmbH</t>
  </si>
  <si>
    <t>TECHNICOLOR SA</t>
  </si>
  <si>
    <t>IMAGINATION TECHNOLOGIES LTD</t>
  </si>
  <si>
    <t>FORTEX INDUSTRIAL LTD</t>
  </si>
  <si>
    <t>SANYO ELECTRIC CO LTD</t>
  </si>
  <si>
    <t>SEIKO EPSON CORPORATION</t>
  </si>
  <si>
    <t>Toshiba Corporation</t>
  </si>
  <si>
    <t>Inkel Corporation</t>
  </si>
  <si>
    <t>JAZZ HIPSTER CORPORATION</t>
  </si>
  <si>
    <t>REALTEK SEMICONDUCTOR CORP</t>
  </si>
  <si>
    <t>ADTEC DIGITAL INC</t>
  </si>
  <si>
    <t>ADVANCED MICRO DEVICES INC</t>
  </si>
  <si>
    <t>ALI CORPORATION</t>
  </si>
  <si>
    <t>AMLOGIC INC</t>
  </si>
  <si>
    <t>ANALOG DEVICES INC</t>
  </si>
  <si>
    <t>ARCSOFT INC</t>
  </si>
  <si>
    <t>BENSUSSEN DEUTSCH AND ASSOCIATES IN</t>
  </si>
  <si>
    <t>BLONDER TONGUE LABORATORIES INC</t>
  </si>
  <si>
    <t>BROADCOM CORPORATION</t>
  </si>
  <si>
    <t>BROADLOGIC NETWORK TECHNOLOGIES INC</t>
  </si>
  <si>
    <t>CEVA DSP INC</t>
  </si>
  <si>
    <t>CIRRUS LOGIC INC</t>
  </si>
  <si>
    <t>ECHOSTAR CORPORATION</t>
  </si>
  <si>
    <t>FREESCALE SEMICONDUCTOR INC</t>
  </si>
  <si>
    <t>GENESIS MICROCHIP CORP</t>
  </si>
  <si>
    <t>HULU LLC</t>
  </si>
  <si>
    <t>INTEL CORPORATION</t>
  </si>
  <si>
    <t>ITTIAM SYSTEMS PRIVATE LIMITED</t>
  </si>
  <si>
    <t>KOLORIFIC INC</t>
  </si>
  <si>
    <t>LSI LOGIC CORP</t>
  </si>
  <si>
    <t>GIGPEAK INC</t>
  </si>
  <si>
    <t>MIPS TECHNOLOGIES INC</t>
  </si>
  <si>
    <t>NETFLIX INC</t>
  </si>
  <si>
    <t>NTI CORP</t>
  </si>
  <si>
    <t>QUALCOMM INCORPORATED</t>
  </si>
  <si>
    <t>REALNETWORKS INC</t>
  </si>
  <si>
    <t>SASKEN INC</t>
  </si>
  <si>
    <t>SENCORE INC</t>
  </si>
  <si>
    <t>SIGMA DESIGNS INC</t>
  </si>
  <si>
    <t>SILICON IMAGE INC</t>
  </si>
  <si>
    <t>SILICON INTEGRATED SYSTEMS CORP</t>
  </si>
  <si>
    <t>STARZ ENTERTAINMENT LLC</t>
  </si>
  <si>
    <t>TENSILICA INC</t>
  </si>
  <si>
    <t>TEXAS INSTRUMENTS INCORPORATED</t>
  </si>
  <si>
    <t>ULTRA STEREO LABS INC</t>
  </si>
  <si>
    <t>VERISILICON INC</t>
  </si>
  <si>
    <t>VIA TECHNOLOGIES</t>
  </si>
  <si>
    <t>VISUALON INC</t>
  </si>
  <si>
    <t>ZENVERGE</t>
  </si>
  <si>
    <t>3IVX TECHNOLOGIES PTY LTD</t>
  </si>
  <si>
    <t>MARVELL INTERNATIONAL LTD</t>
  </si>
  <si>
    <t>STERICSSON</t>
  </si>
  <si>
    <t>HANGZHOU NATIONALCHIP SCIENCE</t>
  </si>
  <si>
    <t>CINEMO GMBH</t>
  </si>
  <si>
    <t>MICRONAS GMBH</t>
  </si>
  <si>
    <t>STMICROELECTRONICS INTERNATIONAL NV</t>
  </si>
  <si>
    <t>ESPICO LTD</t>
  </si>
  <si>
    <t>SASKEN</t>
  </si>
  <si>
    <t>ASAHI KASEI MICRODEVICES CORP</t>
  </si>
  <si>
    <t>FUJITSU LIMITED</t>
  </si>
  <si>
    <t>RENESAS ELECTRONICS CORPORATION</t>
  </si>
  <si>
    <t>NEW JAPAN RADIO CO LTD</t>
  </si>
  <si>
    <t>ROHM CO LTD</t>
  </si>
  <si>
    <t>Techno Mathematical Co., Ltd.</t>
  </si>
  <si>
    <t>BOO-REE MULTIMEDIA INC</t>
  </si>
  <si>
    <t>Innopia Technologies, Inc.</t>
  </si>
  <si>
    <t>MCS LOGIC INC</t>
  </si>
  <si>
    <t>MCUBEWORKS INC</t>
  </si>
  <si>
    <t>MTEKVISION CO LTD</t>
  </si>
  <si>
    <t>PULSUS TECHNOLOGIES INC</t>
  </si>
  <si>
    <t>TELECHIPS INC</t>
  </si>
  <si>
    <t>TOSHIBA SAMSUNG STORAGE TECH KOREA</t>
  </si>
  <si>
    <t>Vidente Co., Ltd.,</t>
  </si>
  <si>
    <t>TRIDENT MICROSYSTEMS LTD</t>
  </si>
  <si>
    <t>KY</t>
  </si>
  <si>
    <t>METROLOGICAL MEDIA INNOVATIONS BV</t>
  </si>
  <si>
    <t>COREWORKS SA</t>
  </si>
  <si>
    <t>PT</t>
  </si>
  <si>
    <t>AVID ELECTRONICS CORP</t>
  </si>
  <si>
    <t>HIMAX TECHNOLOGIES LTD</t>
  </si>
  <si>
    <t>ITE TECH INC</t>
  </si>
  <si>
    <t>MEDIATEK INC</t>
  </si>
  <si>
    <t>MSTAR SEMICONDUCTOR INC</t>
  </si>
  <si>
    <t>NOVATEK MICROELECTRONICS CORP</t>
  </si>
  <si>
    <t>SKYVIIA CORP</t>
  </si>
  <si>
    <t>SUNPLUS TECHNOLOGY CO LTD</t>
  </si>
  <si>
    <t>HISILICON TECHNOLOGIES CO LTD</t>
  </si>
  <si>
    <t>SYNOPSYS INC</t>
  </si>
  <si>
    <t>XI'AN JIZHONG INTELLIGENT</t>
  </si>
  <si>
    <t>QUALCOMM TECHNOLOGIES</t>
  </si>
  <si>
    <t>CINEGY GMBH</t>
  </si>
  <si>
    <t>CAVIUM INC</t>
  </si>
  <si>
    <t>NOVABASE DIGITAL TV TECHNOLOGIES</t>
  </si>
  <si>
    <t>AVNERA CORPORATION</t>
  </si>
  <si>
    <t>GUANGZHOU SHIYUAN ELECTRONIC</t>
  </si>
  <si>
    <t>NXP SOFTWARE BV</t>
  </si>
  <si>
    <t>NEXSTREAMING CORPORATION</t>
  </si>
  <si>
    <t>XIAOMI COMMUNICATIONS CO LTD</t>
  </si>
  <si>
    <t>ENTROPIC COMMUNICATIONS</t>
  </si>
  <si>
    <t>ATMACA ELEKTRONIK SAN. VE TIC. A.S.</t>
  </si>
  <si>
    <t>AMBARELLA INC</t>
  </si>
  <si>
    <t>SHANGHAI WONDERTEK SOFTWARE CO LTD</t>
  </si>
  <si>
    <t>MYSTIC VIDEO INC</t>
  </si>
  <si>
    <t>VIACOM</t>
  </si>
  <si>
    <t>SHENZHEN CULTRAVIEW DIGITAL</t>
  </si>
  <si>
    <t>AMAZON WEB SERVICES INC</t>
  </si>
  <si>
    <t>CITECH CO., LTD</t>
  </si>
  <si>
    <t>MEDIAMETRIE</t>
  </si>
  <si>
    <t>ISTREAMPLANET LLC</t>
  </si>
  <si>
    <t>WORTMANN AG</t>
  </si>
  <si>
    <t>Newin Inc</t>
  </si>
  <si>
    <t>FIRECORE LLC</t>
  </si>
  <si>
    <t>MONTAGE TECHNOLOGY GROUP LTD</t>
  </si>
  <si>
    <t>LYNX TECHNIK AG</t>
  </si>
  <si>
    <t>Pixtree Inc</t>
  </si>
  <si>
    <t>CADENCE DESIGN SYSTEMS INC</t>
  </si>
  <si>
    <t>AMAZON DIGITAL SERVICES LLC</t>
  </si>
  <si>
    <t>DONGGUAN TRISTAR ELECTRONIC CO LTD</t>
  </si>
  <si>
    <t>TECNOLOGIAS DIGITALES</t>
  </si>
  <si>
    <t>ERICSSON MEDIAROOM GROUP</t>
  </si>
  <si>
    <t>CHANGSHA XIANGJIA INVESTMENT CO LTD</t>
  </si>
  <si>
    <t>VERIZON SOURCING LLC</t>
  </si>
  <si>
    <t>S2-TEK INC</t>
  </si>
  <si>
    <t>NTT Plala Inc.</t>
  </si>
  <si>
    <t>U-NEXT Co., Ltd.</t>
  </si>
  <si>
    <t>Socionext Inc.</t>
  </si>
  <si>
    <t>AIROHA TECHNOLOGY CORP</t>
  </si>
  <si>
    <t>ALLWINNER TECHNOLOGY CO LTD</t>
  </si>
  <si>
    <t>EASTERN ASIA TECHNOLOGY (HK)</t>
  </si>
  <si>
    <t>BEIJING GUANQING ZHANRUI</t>
  </si>
  <si>
    <t>CZ ELECTRONICS MANUFACTURING</t>
  </si>
  <si>
    <t>NXP SEMICONDUCTORS</t>
  </si>
  <si>
    <t>CEVA INC</t>
  </si>
  <si>
    <t>AVAILINK INC</t>
  </si>
  <si>
    <t>CMAC ELECTRONICS CO LIMITED</t>
  </si>
  <si>
    <t>SANCO TRADING (INTERNATIONAL)</t>
  </si>
  <si>
    <t>HMD GLOBAL OY</t>
  </si>
  <si>
    <t>FI</t>
  </si>
  <si>
    <t>DISNEY STREAMING TECHNOLOGY LLC</t>
  </si>
  <si>
    <t>NXP USA INC</t>
  </si>
  <si>
    <t>AT&amp;T SERVICES INC</t>
  </si>
  <si>
    <t>PEBBLE BEACH SYSTEMS LTD</t>
  </si>
  <si>
    <t>SHENZHEN SUPER RICH TECHNOLOGY</t>
  </si>
  <si>
    <t>OWNZONES MEDIA NETWORK INC</t>
  </si>
  <si>
    <t>DALET SA</t>
  </si>
  <si>
    <t>AMAGI MEDIA LABS PVT LTD</t>
  </si>
  <si>
    <t>KAI MEDIA CO., LTD</t>
  </si>
  <si>
    <t>CINNAFILM INC</t>
  </si>
  <si>
    <t>Beacon Inc</t>
  </si>
  <si>
    <t>SHENZHEN FUDEYUAN DIGITAL</t>
  </si>
  <si>
    <t>SSIMWAVE INC</t>
  </si>
  <si>
    <t>MK SYSTEMS USA INC</t>
  </si>
  <si>
    <t>NAVINFO CO LTD</t>
  </si>
  <si>
    <t>SHENZHEN HDCVT TECHNOLOGY CO LTD</t>
  </si>
  <si>
    <t>SYNAMEDIA LIMITED</t>
  </si>
  <si>
    <t>LUMOS INTERNATIONAL HOLDINGS BV</t>
  </si>
  <si>
    <t>SHENZHEN SHADOW CROWN TECHNOLOGY</t>
  </si>
  <si>
    <t>ZHUHAI DINGZHI ELECTRONIC</t>
  </si>
  <si>
    <t>EDITSHARE LLC</t>
  </si>
  <si>
    <t>NACON SA</t>
  </si>
  <si>
    <t>NOVI DIGITAL ENTERTAINMENT PVT LTD</t>
  </si>
  <si>
    <t>GUANGZHOU XIANYOU INTELLIGENT</t>
  </si>
  <si>
    <t>TAG VIDEO SYSTEMS LTD</t>
  </si>
  <si>
    <t>IL</t>
  </si>
  <si>
    <t>SHANGHAI KUANYU DIGITAL TECHNOLOGY</t>
  </si>
  <si>
    <t>ONEVIGOR INC</t>
  </si>
  <si>
    <t>129715</t>
  </si>
  <si>
    <t>GARMIN INTERNATIONAL INC</t>
  </si>
  <si>
    <t>129767</t>
  </si>
  <si>
    <t>SHENZHEN HANHONG DIGITAL TECHNOLOGY</t>
  </si>
  <si>
    <t>129768</t>
  </si>
  <si>
    <t>MEDIAPROXY PTY LTD</t>
  </si>
  <si>
    <t>129912</t>
  </si>
  <si>
    <t>HANGZHOU DANGBEI NETWORK</t>
  </si>
  <si>
    <t>Not assigned</t>
  </si>
  <si>
    <t>No Value</t>
  </si>
  <si>
    <t>Weighted Impact</t>
  </si>
  <si>
    <t>FY2# Q#</t>
  </si>
  <si>
    <t>MDF</t>
  </si>
  <si>
    <t>Vistex Submission ID</t>
  </si>
  <si>
    <t>STANDARD, HARDWARE, PCEE - QUARTERL</t>
  </si>
  <si>
    <t>PRO, MOBILE/TABLET, DCP HARDWARE -</t>
  </si>
  <si>
    <t>SPECIAL PRICING (CROSS-QUARTER)</t>
  </si>
  <si>
    <t>DOLBY VOICE - MINUTES/REV SHARE/SUP</t>
  </si>
  <si>
    <t>DOLBY CODEC PROGRAM - SOFTWARE CROS</t>
  </si>
  <si>
    <t>VISION</t>
  </si>
  <si>
    <t>MONTHLY - MONTH 1</t>
  </si>
  <si>
    <t>MONTHLY - MONTH 2</t>
  </si>
  <si>
    <t>MONTHLY - MONTH 3</t>
  </si>
  <si>
    <t>VOICE REV SHARE - MONTH 3</t>
  </si>
  <si>
    <t>PC SOFTWARE - QUARTERLY</t>
  </si>
  <si>
    <t>STANDARD + SPECIAL PRICING COMBINED</t>
  </si>
  <si>
    <t>ETRI MPEG LA HEVC</t>
  </si>
  <si>
    <t>HDR PATENT ONLY</t>
  </si>
  <si>
    <t>HEVC ADVANCE - HEVC POOL</t>
  </si>
  <si>
    <t>HP - MONTHS 2/3</t>
  </si>
  <si>
    <t>E-MEDIA STATEMENT</t>
  </si>
  <si>
    <t>SPECIAL PRICING - QUARTERLY</t>
  </si>
  <si>
    <t>ID - HEVC MPEGLA POOL</t>
  </si>
  <si>
    <t>VISION COMMITMENT SALES</t>
  </si>
  <si>
    <t>DCP</t>
  </si>
  <si>
    <t>L6</t>
  </si>
  <si>
    <t>XBOX ONE</t>
  </si>
  <si>
    <t>WIN 10 DVD</t>
  </si>
  <si>
    <t>DCP WIN 8</t>
  </si>
  <si>
    <t>XBOX 360</t>
  </si>
  <si>
    <t>MPEG LA - AVC POOL</t>
  </si>
  <si>
    <t>MPEG LA - VC1 POOL</t>
  </si>
  <si>
    <t>PC SOFTWARE - CROSS-QUARTER</t>
  </si>
  <si>
    <t>ADVANCED IMAGING</t>
  </si>
  <si>
    <t>PANASONIC SPECIAL PRICING</t>
  </si>
  <si>
    <t>STANDARD, HEAAC COMMITMENT VOLUME</t>
  </si>
  <si>
    <t>SONY: L6</t>
  </si>
  <si>
    <t>SONY: SPEAKER</t>
  </si>
  <si>
    <t>SONY: ATMOS</t>
  </si>
  <si>
    <t>ATMOS COMMITMENT SALES</t>
  </si>
  <si>
    <t>ULDAGE - ARIBCS POOL</t>
  </si>
  <si>
    <t>ULDAGE - CATV POOL</t>
  </si>
  <si>
    <t>ULDAGE - ARIB POOL</t>
  </si>
  <si>
    <t>ULDAGE - S-UHD POOL</t>
  </si>
  <si>
    <t>COMBINED REPORTING W/ DIST METH</t>
  </si>
  <si>
    <t>VIA POOLS - DOLBY PORTION</t>
  </si>
  <si>
    <t>VIA Rev</t>
  </si>
  <si>
    <t>DLLC</t>
  </si>
  <si>
    <t>Revenue</t>
  </si>
  <si>
    <t>WHT</t>
  </si>
  <si>
    <t>DI</t>
  </si>
  <si>
    <t>DLLC Total</t>
  </si>
  <si>
    <t>DI Total</t>
  </si>
  <si>
    <t>Licensee Number</t>
  </si>
  <si>
    <t>Country Name</t>
  </si>
  <si>
    <t>Sum of 1002</t>
  </si>
  <si>
    <t>Sum of 2000</t>
  </si>
  <si>
    <t>Average of WHT Rate - US</t>
  </si>
  <si>
    <t>Sum of WHT - US</t>
  </si>
  <si>
    <t>Sum of WHT - Neth</t>
  </si>
  <si>
    <t>Average of WHT Rate - Neth</t>
  </si>
  <si>
    <t>CQ</t>
  </si>
  <si>
    <t>0070454779000010</t>
  </si>
  <si>
    <t>0070454877000010</t>
  </si>
  <si>
    <t>0070455098000010</t>
  </si>
  <si>
    <t>0070455098000020</t>
  </si>
  <si>
    <t>0070454793000010</t>
  </si>
  <si>
    <t>CL LIC CC</t>
  </si>
  <si>
    <t>0070454818000010</t>
  </si>
  <si>
    <t>0070454807000010</t>
  </si>
  <si>
    <t>0070454807000020</t>
  </si>
  <si>
    <t>0070454781000010</t>
  </si>
  <si>
    <t>0070454883000010</t>
  </si>
  <si>
    <t>0070454825000010</t>
  </si>
  <si>
    <t>0070454825000020</t>
  </si>
  <si>
    <t>0070454795000010</t>
  </si>
  <si>
    <t>0070455072000010</t>
  </si>
  <si>
    <t>0070455072000020</t>
  </si>
  <si>
    <t>0070455072000030</t>
  </si>
  <si>
    <t>0070454915000010</t>
  </si>
  <si>
    <t>0070454915000020</t>
  </si>
  <si>
    <t>0070454915000030</t>
  </si>
  <si>
    <t>0070454915000040</t>
  </si>
  <si>
    <t>0070454915000050</t>
  </si>
  <si>
    <t>0070454915000060</t>
  </si>
  <si>
    <t>0070454915000070</t>
  </si>
  <si>
    <t>0070454740000010</t>
  </si>
  <si>
    <t>CL CC1002</t>
  </si>
  <si>
    <t>0070454923000010</t>
  </si>
  <si>
    <t>0070454923000020</t>
  </si>
  <si>
    <t>0070454923000030</t>
  </si>
  <si>
    <t>0070454923000040</t>
  </si>
  <si>
    <t>0070454923000050</t>
  </si>
  <si>
    <t>0070454923000060</t>
  </si>
  <si>
    <t>0070454923000070</t>
  </si>
  <si>
    <t>0070454936000010</t>
  </si>
  <si>
    <t>0070454725000010</t>
  </si>
  <si>
    <t>0070455045000010</t>
  </si>
  <si>
    <t>0070454821000010</t>
  </si>
  <si>
    <t>0070454821000020</t>
  </si>
  <si>
    <t>0070454821000030</t>
  </si>
  <si>
    <t>0070454821000040</t>
  </si>
  <si>
    <t>0070455111000010</t>
  </si>
  <si>
    <t>0070455111000020</t>
  </si>
  <si>
    <t>0070455111000030</t>
  </si>
  <si>
    <t>0070455049000010</t>
  </si>
  <si>
    <t>0070454845000010</t>
  </si>
  <si>
    <t>0070454835000010</t>
  </si>
  <si>
    <t>0070454849000010</t>
  </si>
  <si>
    <t>ACT ASSET</t>
  </si>
  <si>
    <t>0070454863000030</t>
  </si>
  <si>
    <t>MANUAL ROYALTY STATEMENT – NON-DGS</t>
  </si>
  <si>
    <t>0070455694000010</t>
  </si>
  <si>
    <t>0070455694000020</t>
  </si>
  <si>
    <t>0070455694000030</t>
  </si>
  <si>
    <t>0070455694000040</t>
  </si>
  <si>
    <t>Z_APL</t>
  </si>
  <si>
    <t>0070455694000050</t>
  </si>
  <si>
    <t>0070455694000060</t>
  </si>
  <si>
    <t>0070455694000070</t>
  </si>
  <si>
    <t>0070455694000080</t>
  </si>
  <si>
    <t>0070454979000010</t>
  </si>
  <si>
    <t>0070454979000020</t>
  </si>
  <si>
    <t>0070455037000010</t>
  </si>
  <si>
    <t>0070455013000010</t>
  </si>
  <si>
    <t>0070455013000020</t>
  </si>
  <si>
    <t>0070455013000030</t>
  </si>
  <si>
    <t>0070455013000040</t>
  </si>
  <si>
    <t>0070455068000010</t>
  </si>
  <si>
    <t>0070455068000020</t>
  </si>
  <si>
    <t>0070455068000030</t>
  </si>
  <si>
    <t>0070455068000040</t>
  </si>
  <si>
    <t>0070455068000050</t>
  </si>
  <si>
    <t>0070455068000060</t>
  </si>
  <si>
    <t>0070455068000070</t>
  </si>
  <si>
    <t>0070455069000010</t>
  </si>
  <si>
    <t>0070455069000020</t>
  </si>
  <si>
    <t>0070455069000030</t>
  </si>
  <si>
    <t>0070455069000040</t>
  </si>
  <si>
    <t>0070455069000050</t>
  </si>
  <si>
    <t>0070455069000060</t>
  </si>
  <si>
    <t>0070455069000070</t>
  </si>
  <si>
    <t>0070455069000080</t>
  </si>
  <si>
    <t>0070454816000010</t>
  </si>
  <si>
    <t>0070454897000010</t>
  </si>
  <si>
    <t>0070454872000010</t>
  </si>
  <si>
    <t>0070454940000010</t>
  </si>
  <si>
    <t>0070454940000020</t>
  </si>
  <si>
    <t>0070454940000030</t>
  </si>
  <si>
    <t>0070455007000010</t>
  </si>
  <si>
    <t>0070455007000020</t>
  </si>
  <si>
    <t>0070455020000010</t>
  </si>
  <si>
    <t>0070455055000010</t>
  </si>
  <si>
    <t>0070454891000010</t>
  </si>
  <si>
    <t>0070454891000020</t>
  </si>
  <si>
    <t>0070455121000010</t>
  </si>
  <si>
    <t>0070454905000010</t>
  </si>
  <si>
    <t>0070455036000010</t>
  </si>
  <si>
    <t>0070455036000020</t>
  </si>
  <si>
    <t>0070454717000010</t>
  </si>
  <si>
    <t>0070454717000020</t>
  </si>
  <si>
    <t>0070454899000010</t>
  </si>
  <si>
    <t>0070454899000020</t>
  </si>
  <si>
    <t>0070455060000010</t>
  </si>
  <si>
    <t>0070454797000010</t>
  </si>
  <si>
    <t>0070454797000020</t>
  </si>
  <si>
    <t>0070454943000010</t>
  </si>
  <si>
    <t>0070454956000010</t>
  </si>
  <si>
    <t>0070454969000010</t>
  </si>
  <si>
    <t>0070455123000010</t>
  </si>
  <si>
    <t>0070455123000020</t>
  </si>
  <si>
    <t>0070455123000030</t>
  </si>
  <si>
    <t>0070455123000040</t>
  </si>
  <si>
    <t>0070455123000050</t>
  </si>
  <si>
    <t>0070455123000060</t>
  </si>
  <si>
    <t>0070455123000070</t>
  </si>
  <si>
    <t>0070454919000010</t>
  </si>
  <si>
    <t>0070454862000010</t>
  </si>
  <si>
    <t>0070454762000010</t>
  </si>
  <si>
    <t>0070454965000010</t>
  </si>
  <si>
    <t>0070454984000010</t>
  </si>
  <si>
    <t>0070454787000010</t>
  </si>
  <si>
    <t>0070454933000010</t>
  </si>
  <si>
    <t>0070454933000020</t>
  </si>
  <si>
    <t>0070454933000030</t>
  </si>
  <si>
    <t>0070454933000040</t>
  </si>
  <si>
    <t>0070454933000050</t>
  </si>
  <si>
    <t>0070455106000010</t>
  </si>
  <si>
    <t>0070455118000010</t>
  </si>
  <si>
    <t>0070454817000010</t>
  </si>
  <si>
    <t>0070454817000020</t>
  </si>
  <si>
    <t>0070454817000030</t>
  </si>
  <si>
    <t>0070454730000010</t>
  </si>
  <si>
    <t>0070454730000020</t>
  </si>
  <si>
    <t>0070454730000030</t>
  </si>
  <si>
    <t>0070454730000040</t>
  </si>
  <si>
    <t>0070454726000010</t>
  </si>
  <si>
    <t>0070454726000020</t>
  </si>
  <si>
    <t>0070454939000010</t>
  </si>
  <si>
    <t>0070454831000010</t>
  </si>
  <si>
    <t>0070454739000010</t>
  </si>
  <si>
    <t>0070454771000010</t>
  </si>
  <si>
    <t>0070454771000020</t>
  </si>
  <si>
    <t>0070454771000030</t>
  </si>
  <si>
    <t>0070454771000040</t>
  </si>
  <si>
    <t>0070454771000050</t>
  </si>
  <si>
    <t>0070454946000010</t>
  </si>
  <si>
    <t>0070454743000010</t>
  </si>
  <si>
    <t>0070454809000010</t>
  </si>
  <si>
    <t>0070454809000020</t>
  </si>
  <si>
    <t>0070454809000030</t>
  </si>
  <si>
    <t>0070455076000010</t>
  </si>
  <si>
    <t>0070454823000010</t>
  </si>
  <si>
    <t>0070454823000020</t>
  </si>
  <si>
    <t>0070454823000030</t>
  </si>
  <si>
    <t>CHINA MEDIA GROUP TECHNICAL BUREAU</t>
  </si>
  <si>
    <t>0070454827000010</t>
  </si>
  <si>
    <t>0070454783000010</t>
  </si>
  <si>
    <t>0070454959000010</t>
  </si>
  <si>
    <t>0070454959000020</t>
  </si>
  <si>
    <t>0070454959000030</t>
  </si>
  <si>
    <t>0070454700000010</t>
  </si>
  <si>
    <t>0070454700000020</t>
  </si>
  <si>
    <t>0070454700000030</t>
  </si>
  <si>
    <t>0070454700000040</t>
  </si>
  <si>
    <t>0070454769000010</t>
  </si>
  <si>
    <t>0070454769000020</t>
  </si>
  <si>
    <t>0070454769000030</t>
  </si>
  <si>
    <t>0070454784000010</t>
  </si>
  <si>
    <t>0070454784000020</t>
  </si>
  <si>
    <t>0070454972000010</t>
  </si>
  <si>
    <t>0070454972000020</t>
  </si>
  <si>
    <t>0070454778000010</t>
  </si>
  <si>
    <t>0070454985000010</t>
  </si>
  <si>
    <t>0070454985000020</t>
  </si>
  <si>
    <t>0070454985000030</t>
  </si>
  <si>
    <t>0070454985000040</t>
  </si>
  <si>
    <t>0070454985000050</t>
  </si>
  <si>
    <t>0070454985000060</t>
  </si>
  <si>
    <t>0070454911000010</t>
  </si>
  <si>
    <t>0070454894000010</t>
  </si>
  <si>
    <t>0070454766000010</t>
  </si>
  <si>
    <t>0070454766000020</t>
  </si>
  <si>
    <t>0070454998000010</t>
  </si>
  <si>
    <t>0070454998000020</t>
  </si>
  <si>
    <t>0070454998000030</t>
  </si>
  <si>
    <t>0070455011000010</t>
  </si>
  <si>
    <t>0070455011000020</t>
  </si>
  <si>
    <t>0070455024000010</t>
  </si>
  <si>
    <t>0070455024000020</t>
  </si>
  <si>
    <t>0070455024000030</t>
  </si>
  <si>
    <t>0070455024000040</t>
  </si>
  <si>
    <t>0070455024000050</t>
  </si>
  <si>
    <t>0070454716000010</t>
  </si>
  <si>
    <t>0070454716000020</t>
  </si>
  <si>
    <t>0070454716000030</t>
  </si>
  <si>
    <t>0070454716000040</t>
  </si>
  <si>
    <t>0070454716000050</t>
  </si>
  <si>
    <t>0070454716000060</t>
  </si>
  <si>
    <t>0070455004000010</t>
  </si>
  <si>
    <t>0070455043000010</t>
  </si>
  <si>
    <t>0070455093000010</t>
  </si>
  <si>
    <t>0070454770000010</t>
  </si>
  <si>
    <t>0070454770000020</t>
  </si>
  <si>
    <t>0070454770000030</t>
  </si>
  <si>
    <t>0070454770000040</t>
  </si>
  <si>
    <t>0070454770000050</t>
  </si>
  <si>
    <t>0070454770000060</t>
  </si>
  <si>
    <t>0070454770000070</t>
  </si>
  <si>
    <t>0070454770000080</t>
  </si>
  <si>
    <t>0070454770000090</t>
  </si>
  <si>
    <t>0070454763000010</t>
  </si>
  <si>
    <t>0070454908000010</t>
  </si>
  <si>
    <t>0070454780000010</t>
  </si>
  <si>
    <t>0070455010000010</t>
  </si>
  <si>
    <t>0070454711000010</t>
  </si>
  <si>
    <t>0070454904000010</t>
  </si>
  <si>
    <t>0070454904000020</t>
  </si>
  <si>
    <t>0070454792000010</t>
  </si>
  <si>
    <t>0070455015000010</t>
  </si>
  <si>
    <t>0070455015000020</t>
  </si>
  <si>
    <t>0070455015000030</t>
  </si>
  <si>
    <t>0070454782000010</t>
  </si>
  <si>
    <t>0070454796000010</t>
  </si>
  <si>
    <t>0070455067000010</t>
  </si>
  <si>
    <t>0070455080000010</t>
  </si>
  <si>
    <t>0070455110000010</t>
  </si>
  <si>
    <t>0070454888000010</t>
  </si>
  <si>
    <t>0070454978000010</t>
  </si>
  <si>
    <t>0070454968000010</t>
  </si>
  <si>
    <t>0070454794000010</t>
  </si>
  <si>
    <t>0070454794000020</t>
  </si>
  <si>
    <t>0070455028000010</t>
  </si>
  <si>
    <t>0070454701000010</t>
  </si>
  <si>
    <t>0070454701000020</t>
  </si>
  <si>
    <t>0070454701000030</t>
  </si>
  <si>
    <t>0070454850000010</t>
  </si>
  <si>
    <t>0070454994000010</t>
  </si>
  <si>
    <t>0070454994000020</t>
  </si>
  <si>
    <t>0070455078000010</t>
  </si>
  <si>
    <t>0070455078000020</t>
  </si>
  <si>
    <t>0070454799000010</t>
  </si>
  <si>
    <t>0070455047000010</t>
  </si>
  <si>
    <t>0070454723000010</t>
  </si>
  <si>
    <t>0070454723000020</t>
  </si>
  <si>
    <t>0070454723000030</t>
  </si>
  <si>
    <t>0070455099000010</t>
  </si>
  <si>
    <t>0070454917000010</t>
  </si>
  <si>
    <t>0070454917000020</t>
  </si>
  <si>
    <t>0070454917000030</t>
  </si>
  <si>
    <t>0070454917000040</t>
  </si>
  <si>
    <t>0070455071000010</t>
  </si>
  <si>
    <t>0070455071000020</t>
  </si>
  <si>
    <t>0070455097000010</t>
  </si>
  <si>
    <t>0070455097000020</t>
  </si>
  <si>
    <t>0070454848000010</t>
  </si>
  <si>
    <t>0070455050000010</t>
  </si>
  <si>
    <t>0070454981000010</t>
  </si>
  <si>
    <t>0070454898000010</t>
  </si>
  <si>
    <t>0070454898000020</t>
  </si>
  <si>
    <t>0070454898000030</t>
  </si>
  <si>
    <t>0070454898000040</t>
  </si>
  <si>
    <t>0070455085000010</t>
  </si>
  <si>
    <t>0070455085000020</t>
  </si>
  <si>
    <t>0070454703000010</t>
  </si>
  <si>
    <t>0070455063000010</t>
  </si>
  <si>
    <t>0070455063000020</t>
  </si>
  <si>
    <t>0070455063000030</t>
  </si>
  <si>
    <t>0070454697000010</t>
  </si>
  <si>
    <t>Faurecia Clarion Electronics</t>
  </si>
  <si>
    <t>0070454754000010</t>
  </si>
  <si>
    <t>0070454754000020</t>
  </si>
  <si>
    <t>0070454754000030</t>
  </si>
  <si>
    <t>FCNT LIMITED</t>
  </si>
  <si>
    <t>0070454912000010</t>
  </si>
  <si>
    <t>0070454912000020</t>
  </si>
  <si>
    <t>0070454724000010</t>
  </si>
  <si>
    <t>0070454952000010</t>
  </si>
  <si>
    <t>FLIPKART INDIA PVT LTD</t>
  </si>
  <si>
    <t>0070455029000010</t>
  </si>
  <si>
    <t>0070454927000010</t>
  </si>
  <si>
    <t>0070455096000010</t>
  </si>
  <si>
    <t>0070455096000020</t>
  </si>
  <si>
    <t>0070454967000010</t>
  </si>
  <si>
    <t>0070454765000010</t>
  </si>
  <si>
    <t>0070454930000010</t>
  </si>
  <si>
    <t>0070454953000010</t>
  </si>
  <si>
    <t>0070454953000020</t>
  </si>
  <si>
    <t>0070454810000010</t>
  </si>
  <si>
    <t>0070454810000020</t>
  </si>
  <si>
    <t>0070454810000030</t>
  </si>
  <si>
    <t>0070454810000040</t>
  </si>
  <si>
    <t>0070454810000050</t>
  </si>
  <si>
    <t>0070454810000060</t>
  </si>
  <si>
    <t>0070454810000070</t>
  </si>
  <si>
    <t>0070454810000080</t>
  </si>
  <si>
    <t>0070454810000090</t>
  </si>
  <si>
    <t>0070454824000010</t>
  </si>
  <si>
    <t>0070454929000010</t>
  </si>
  <si>
    <t>0070455074000010</t>
  </si>
  <si>
    <t>0070454727000010</t>
  </si>
  <si>
    <t>0070455059000010</t>
  </si>
  <si>
    <t>0070455090000010</t>
  </si>
  <si>
    <t>0070454944000010</t>
  </si>
  <si>
    <t>0070454944000020</t>
  </si>
  <si>
    <t>0070454864000010</t>
  </si>
  <si>
    <t>0070454734000010</t>
  </si>
  <si>
    <t>0070454714000010</t>
  </si>
  <si>
    <t>0070454702000010</t>
  </si>
  <si>
    <t>0070454805000010</t>
  </si>
  <si>
    <t>0070454805000020</t>
  </si>
  <si>
    <t>0070454887000010</t>
  </si>
  <si>
    <t>0070454878000010</t>
  </si>
  <si>
    <t>0070454878000020</t>
  </si>
  <si>
    <t>0070454878000030</t>
  </si>
  <si>
    <t>0070454878000040</t>
  </si>
  <si>
    <t>0070454878000050</t>
  </si>
  <si>
    <t>0070454878000060</t>
  </si>
  <si>
    <t>0070454878000070</t>
  </si>
  <si>
    <t>0070454878000080</t>
  </si>
  <si>
    <t>0070454878000090</t>
  </si>
  <si>
    <t>0070454892000010</t>
  </si>
  <si>
    <t>0070455034000010</t>
  </si>
  <si>
    <t>0070454906000010</t>
  </si>
  <si>
    <t>0070455103000010</t>
  </si>
  <si>
    <t>0070455103000020</t>
  </si>
  <si>
    <t>0070455103000030</t>
  </si>
  <si>
    <t>0070455103000040</t>
  </si>
  <si>
    <t>0070455103000050</t>
  </si>
  <si>
    <t>0070455103000060</t>
  </si>
  <si>
    <t>0070455103000070</t>
  </si>
  <si>
    <t>0070455103000080</t>
  </si>
  <si>
    <t>0070455103000090</t>
  </si>
  <si>
    <t>0070455103000100</t>
  </si>
  <si>
    <t>0070455103000110</t>
  </si>
  <si>
    <t>0070455103000120</t>
  </si>
  <si>
    <t>0070455103000130</t>
  </si>
  <si>
    <t>0070455103000140</t>
  </si>
  <si>
    <t>0070455103000150</t>
  </si>
  <si>
    <t>0070455103000160</t>
  </si>
  <si>
    <t>0070455103000170</t>
  </si>
  <si>
    <t>0070455103000180</t>
  </si>
  <si>
    <t>0070452298000020</t>
  </si>
  <si>
    <t>0070452298000030</t>
  </si>
  <si>
    <t>0070452298000040</t>
  </si>
  <si>
    <t>0070452298000050</t>
  </si>
  <si>
    <t>0070454920000010</t>
  </si>
  <si>
    <t>0070454997000010</t>
  </si>
  <si>
    <t>0070454997000020</t>
  </si>
  <si>
    <t>0070454997000030</t>
  </si>
  <si>
    <t>0070454997000040</t>
  </si>
  <si>
    <t>0070454914000010</t>
  </si>
  <si>
    <t>0070454798000010</t>
  </si>
  <si>
    <t>0070454798000020</t>
  </si>
  <si>
    <t>0070454798000030</t>
  </si>
  <si>
    <t>0070454934000010</t>
  </si>
  <si>
    <t>0070454934000020</t>
  </si>
  <si>
    <t>0070454934000030</t>
  </si>
  <si>
    <t>0070454934000040</t>
  </si>
  <si>
    <t>0070454934000050</t>
  </si>
  <si>
    <t>0070454934000060</t>
  </si>
  <si>
    <t>0070454934000070</t>
  </si>
  <si>
    <t>0070454934000080</t>
  </si>
  <si>
    <t>0070454934000090</t>
  </si>
  <si>
    <t>0070454957000010</t>
  </si>
  <si>
    <t>0070454957000020</t>
  </si>
  <si>
    <t>0070454957000030</t>
  </si>
  <si>
    <t>0070454808000010</t>
  </si>
  <si>
    <t>0070454808000020</t>
  </si>
  <si>
    <t>0070454693000010</t>
  </si>
  <si>
    <t>0070454693000020</t>
  </si>
  <si>
    <t>0070454947000010</t>
  </si>
  <si>
    <t>0070454947000020</t>
  </si>
  <si>
    <t>0070454960000010</t>
  </si>
  <si>
    <t>0070454960000020</t>
  </si>
  <si>
    <t>0070454960000030</t>
  </si>
  <si>
    <t>0070454992000010</t>
  </si>
  <si>
    <t>0070454992000020</t>
  </si>
  <si>
    <t>0070454822000010</t>
  </si>
  <si>
    <t>0070454822000020</t>
  </si>
  <si>
    <t>0070454822000030</t>
  </si>
  <si>
    <t>0070454822000040</t>
  </si>
  <si>
    <t>0070454822000050</t>
  </si>
  <si>
    <t>0070454822000060</t>
  </si>
  <si>
    <t>0070454812000010</t>
  </si>
  <si>
    <t>0070454976000010</t>
  </si>
  <si>
    <t>0070454976000020</t>
  </si>
  <si>
    <t>0070454837000010</t>
  </si>
  <si>
    <t>0070454838000010</t>
  </si>
  <si>
    <t>0070454838000020</t>
  </si>
  <si>
    <t>0070454838000030</t>
  </si>
  <si>
    <t>Z_ASP</t>
  </si>
  <si>
    <t>0070454715000010</t>
  </si>
  <si>
    <t>0070455116000010</t>
  </si>
  <si>
    <t>0070455116000020</t>
  </si>
  <si>
    <t>0070455116000030</t>
  </si>
  <si>
    <t>0070455116000040</t>
  </si>
  <si>
    <t>0070455116000050</t>
  </si>
  <si>
    <t>0070455116000060</t>
  </si>
  <si>
    <t>0070454884000010</t>
  </si>
  <si>
    <t>0070455065000010</t>
  </si>
  <si>
    <t>0070454777000010</t>
  </si>
  <si>
    <t>0070454851000010</t>
  </si>
  <si>
    <t>0070454851000020</t>
  </si>
  <si>
    <t>0070454865000010</t>
  </si>
  <si>
    <t>0070454865000020</t>
  </si>
  <si>
    <t>0070454926000010</t>
  </si>
  <si>
    <t>0070454926000020</t>
  </si>
  <si>
    <t>0070454729000010</t>
  </si>
  <si>
    <t>0070454860000010</t>
  </si>
  <si>
    <t>0070454860000020</t>
  </si>
  <si>
    <t>0070454860000030</t>
  </si>
  <si>
    <t>0070455046000010</t>
  </si>
  <si>
    <t>0070454728000010</t>
  </si>
  <si>
    <t>0070454973000010</t>
  </si>
  <si>
    <t>0070454973000020</t>
  </si>
  <si>
    <t>0070454955000010</t>
  </si>
  <si>
    <t>0070454955000020</t>
  </si>
  <si>
    <t>0070454749000010</t>
  </si>
  <si>
    <t>0070454811000010</t>
  </si>
  <si>
    <t>0070454986000010</t>
  </si>
  <si>
    <t>0070454986000020</t>
  </si>
  <si>
    <t>0070454853000010</t>
  </si>
  <si>
    <t>0070454853000020</t>
  </si>
  <si>
    <t>0070454853000030</t>
  </si>
  <si>
    <t>0070454853000040</t>
  </si>
  <si>
    <t>0070454853000050</t>
  </si>
  <si>
    <t>0070454867000010</t>
  </si>
  <si>
    <t>0070455056000010</t>
  </si>
  <si>
    <t>0070454741000010</t>
  </si>
  <si>
    <t>0070454879000010</t>
  </si>
  <si>
    <t>0070454879000020</t>
  </si>
  <si>
    <t>0070454879000030</t>
  </si>
  <si>
    <t>0070454813000010</t>
  </si>
  <si>
    <t>0070454813000020</t>
  </si>
  <si>
    <t>0070454893000010</t>
  </si>
  <si>
    <t>0070455021000010</t>
  </si>
  <si>
    <t>0070455030000010</t>
  </si>
  <si>
    <t>0070454999000010</t>
  </si>
  <si>
    <t>0070455012000010</t>
  </si>
  <si>
    <t>0070455012000020</t>
  </si>
  <si>
    <t>0070455012000030</t>
  </si>
  <si>
    <t>0070455012000040</t>
  </si>
  <si>
    <t>0070455012000050</t>
  </si>
  <si>
    <t>0070455025000010</t>
  </si>
  <si>
    <t>0070455025000020</t>
  </si>
  <si>
    <t>0070454756000010</t>
  </si>
  <si>
    <t>0070454756000020</t>
  </si>
  <si>
    <t>0070454756000030</t>
  </si>
  <si>
    <t>0070455061000010</t>
  </si>
  <si>
    <t>0070455061000020</t>
  </si>
  <si>
    <t>0070455061000030</t>
  </si>
  <si>
    <t>0070455061000040</t>
  </si>
  <si>
    <t>0070455061000050</t>
  </si>
  <si>
    <t>0070455061000060</t>
  </si>
  <si>
    <t>0070455061000070</t>
  </si>
  <si>
    <t>0070455061000080</t>
  </si>
  <si>
    <t>0070455061000090</t>
  </si>
  <si>
    <t>0070454772000010</t>
  </si>
  <si>
    <t>0070454772000020</t>
  </si>
  <si>
    <t>0070454772000030</t>
  </si>
  <si>
    <t>0070454901000010</t>
  </si>
  <si>
    <t>0070454890000010</t>
  </si>
  <si>
    <t>0070454890000020</t>
  </si>
  <si>
    <t>0070454890000030</t>
  </si>
  <si>
    <t>0070455038000010</t>
  </si>
  <si>
    <t>0070455038000020</t>
  </si>
  <si>
    <t>0070455038000030</t>
  </si>
  <si>
    <t>0070454970000010</t>
  </si>
  <si>
    <t>0070454970000020</t>
  </si>
  <si>
    <t>0070454858000010</t>
  </si>
  <si>
    <t>0070454858000020</t>
  </si>
  <si>
    <t>0070454858000030</t>
  </si>
  <si>
    <t>0070454858000040</t>
  </si>
  <si>
    <t>0070454858000050</t>
  </si>
  <si>
    <t>0070454858000060</t>
  </si>
  <si>
    <t>0070454858000070</t>
  </si>
  <si>
    <t>0070454858000080</t>
  </si>
  <si>
    <t>0070454858000090</t>
  </si>
  <si>
    <t>0070454858000100</t>
  </si>
  <si>
    <t>0070454907000010</t>
  </si>
  <si>
    <t>0070454907000020</t>
  </si>
  <si>
    <t>0070454921000010</t>
  </si>
  <si>
    <t>0070454921000020</t>
  </si>
  <si>
    <t>0070454921000030</t>
  </si>
  <si>
    <t>0070454921000040</t>
  </si>
  <si>
    <t>0070454921000050</t>
  </si>
  <si>
    <t>0070454921000060</t>
  </si>
  <si>
    <t>0070454921000070</t>
  </si>
  <si>
    <t>0070454921000080</t>
  </si>
  <si>
    <t>0070454921000090</t>
  </si>
  <si>
    <t>0070454921000100</t>
  </si>
  <si>
    <t>0070454921000110</t>
  </si>
  <si>
    <t>0070454921000120</t>
  </si>
  <si>
    <t>0070454921000130</t>
  </si>
  <si>
    <t>0070454921000140</t>
  </si>
  <si>
    <t>0070454921000150</t>
  </si>
  <si>
    <t>0070454921000160</t>
  </si>
  <si>
    <t>0070454921000170</t>
  </si>
  <si>
    <t>0070454921000180</t>
  </si>
  <si>
    <t>0070454935000010</t>
  </si>
  <si>
    <t>0070455058000010</t>
  </si>
  <si>
    <t>0070455058000020</t>
  </si>
  <si>
    <t>0070454775000010</t>
  </si>
  <si>
    <t>0070454775000020</t>
  </si>
  <si>
    <t>0070454775000030</t>
  </si>
  <si>
    <t>0070454775000040</t>
  </si>
  <si>
    <t>0070454789000010</t>
  </si>
  <si>
    <t>0070454789000020</t>
  </si>
  <si>
    <t>0070454803000010</t>
  </si>
  <si>
    <t>0070455081000010</t>
  </si>
  <si>
    <t>0070454880000010</t>
  </si>
  <si>
    <t>0070454826000010</t>
  </si>
  <si>
    <t>0070454804000010</t>
  </si>
  <si>
    <t>0070454802000010</t>
  </si>
  <si>
    <t>0070454829000010</t>
  </si>
  <si>
    <t>0070454842000010</t>
  </si>
  <si>
    <t>0070454842000020</t>
  </si>
  <si>
    <t>0070454948000010</t>
  </si>
  <si>
    <t>0070454948000020</t>
  </si>
  <si>
    <t>0070454786000010</t>
  </si>
  <si>
    <t>0070454786000020</t>
  </si>
  <si>
    <t>0070454706000010</t>
  </si>
  <si>
    <t>0070454706000020</t>
  </si>
  <si>
    <t>0070454801000010</t>
  </si>
  <si>
    <t>0070455000000010</t>
  </si>
  <si>
    <t>0070455000000020</t>
  </si>
  <si>
    <t>0070454774000010</t>
  </si>
  <si>
    <t>0070454742000010</t>
  </si>
  <si>
    <t>0070454742000020</t>
  </si>
  <si>
    <t>0070454814000010</t>
  </si>
  <si>
    <t>0070454814000020</t>
  </si>
  <si>
    <t>0070454814000030</t>
  </si>
  <si>
    <t>0070454828000010</t>
  </si>
  <si>
    <t>0070454828000020</t>
  </si>
  <si>
    <t>0070454840000010</t>
  </si>
  <si>
    <t>0070454854000010</t>
  </si>
  <si>
    <t>WIN 8 OVERAGE</t>
  </si>
  <si>
    <t>0070454868000010</t>
  </si>
  <si>
    <t>0070454868000020</t>
  </si>
  <si>
    <t>0070454868000030</t>
  </si>
  <si>
    <t>0070454868000040</t>
  </si>
  <si>
    <t>0070454868000050</t>
  </si>
  <si>
    <t>0070454882000010</t>
  </si>
  <si>
    <t>0070454752000010</t>
  </si>
  <si>
    <t>0070454752000020</t>
  </si>
  <si>
    <t>0070454752000030</t>
  </si>
  <si>
    <t>0070454895000010</t>
  </si>
  <si>
    <t>0070454713000010</t>
  </si>
  <si>
    <t>0070454896000010</t>
  </si>
  <si>
    <t>0070454896000020</t>
  </si>
  <si>
    <t>0070454896000030</t>
  </si>
  <si>
    <t>0070454896000040</t>
  </si>
  <si>
    <t>0070454896000050</t>
  </si>
  <si>
    <t>0070454896000060</t>
  </si>
  <si>
    <t>0070454896000070</t>
  </si>
  <si>
    <t>0070454896000080</t>
  </si>
  <si>
    <t>0070454896000090</t>
  </si>
  <si>
    <t>0070454896000100</t>
  </si>
  <si>
    <t>0070454896000110</t>
  </si>
  <si>
    <t>0070454896000120</t>
  </si>
  <si>
    <t>0070454896000130</t>
  </si>
  <si>
    <t>0070454896000140</t>
  </si>
  <si>
    <t>0070454896000150</t>
  </si>
  <si>
    <t>0070454903000010</t>
  </si>
  <si>
    <t>0070454722000010</t>
  </si>
  <si>
    <t>0070454909000010</t>
  </si>
  <si>
    <t>0070454909000020</t>
  </si>
  <si>
    <t>0070454909000030</t>
  </si>
  <si>
    <t>0070454909000040</t>
  </si>
  <si>
    <t>0070454909000050</t>
  </si>
  <si>
    <t>0070454909000060</t>
  </si>
  <si>
    <t>0070454909000070</t>
  </si>
  <si>
    <t>0070454909000080</t>
  </si>
  <si>
    <t>0070454924000010</t>
  </si>
  <si>
    <t>0070454924000020</t>
  </si>
  <si>
    <t>0070454924000030</t>
  </si>
  <si>
    <t>0070454924000040</t>
  </si>
  <si>
    <t>0070454924000050</t>
  </si>
  <si>
    <t>0070454924000060</t>
  </si>
  <si>
    <t>0070454924000070</t>
  </si>
  <si>
    <t>0070454924000080</t>
  </si>
  <si>
    <t>0070455781000010</t>
  </si>
  <si>
    <t>0070455781000020</t>
  </si>
  <si>
    <t>0070455781000030</t>
  </si>
  <si>
    <t>0070455781000040</t>
  </si>
  <si>
    <t>0070455782000010</t>
  </si>
  <si>
    <t>0070455782000020</t>
  </si>
  <si>
    <t>0070455782000030</t>
  </si>
  <si>
    <t>0070455782000040</t>
  </si>
  <si>
    <t>0070455782000050</t>
  </si>
  <si>
    <t>0070455782000060</t>
  </si>
  <si>
    <t>0070455782000070</t>
  </si>
  <si>
    <t>0070455782000080</t>
  </si>
  <si>
    <t>0070455783000010</t>
  </si>
  <si>
    <t>0070455783000020</t>
  </si>
  <si>
    <t>0070455783000030</t>
  </si>
  <si>
    <t>0070455783000040</t>
  </si>
  <si>
    <t>0070455783000050</t>
  </si>
  <si>
    <t>0070455783000060</t>
  </si>
  <si>
    <t>0070455783000070</t>
  </si>
  <si>
    <t>0070455783000080</t>
  </si>
  <si>
    <t>0070455784000010</t>
  </si>
  <si>
    <t>0070455784000020</t>
  </si>
  <si>
    <t>0070455784000030</t>
  </si>
  <si>
    <t>0070455784000040</t>
  </si>
  <si>
    <t>0070455784000050</t>
  </si>
  <si>
    <t>0070455784000060</t>
  </si>
  <si>
    <t>0070455784000070</t>
  </si>
  <si>
    <t>0070455784000080</t>
  </si>
  <si>
    <t>0070455104000010</t>
  </si>
  <si>
    <t>0070454961000010</t>
  </si>
  <si>
    <t>0070454791000010</t>
  </si>
  <si>
    <t>0070454791000020</t>
  </si>
  <si>
    <t>0070455091000010</t>
  </si>
  <si>
    <t>0070455026000010</t>
  </si>
  <si>
    <t>0070455026000020</t>
  </si>
  <si>
    <t>0070455026000030</t>
  </si>
  <si>
    <t>0070455026000040</t>
  </si>
  <si>
    <t>0070454900000010</t>
  </si>
  <si>
    <t>0070454980000010</t>
  </si>
  <si>
    <t>0070454993000010</t>
  </si>
  <si>
    <t>0070454876000010</t>
  </si>
  <si>
    <t>0070454721000010</t>
  </si>
  <si>
    <t>0070455084000010</t>
  </si>
  <si>
    <t>0070454695000010</t>
  </si>
  <si>
    <t>0070454938000010</t>
  </si>
  <si>
    <t>0070454951000010</t>
  </si>
  <si>
    <t>0070455117000010</t>
  </si>
  <si>
    <t>0070454922000010</t>
  </si>
  <si>
    <t>0070454937000010</t>
  </si>
  <si>
    <t>0070454937000020</t>
  </si>
  <si>
    <t>0070454937000030</t>
  </si>
  <si>
    <t>0070454949000010</t>
  </si>
  <si>
    <t>0070454962000010</t>
  </si>
  <si>
    <t>0070454974000010</t>
  </si>
  <si>
    <t>0070454991000010</t>
  </si>
  <si>
    <t>0070454991000020</t>
  </si>
  <si>
    <t>0070454991000030</t>
  </si>
  <si>
    <t>0070454991000040</t>
  </si>
  <si>
    <t>0070454991000050</t>
  </si>
  <si>
    <t>0070454991000060</t>
  </si>
  <si>
    <t>0070454991000070</t>
  </si>
  <si>
    <t>0070454991000080</t>
  </si>
  <si>
    <t>0070454991000090</t>
  </si>
  <si>
    <t>0070454991000100</t>
  </si>
  <si>
    <t>0070454991000110</t>
  </si>
  <si>
    <t>0070454991000120</t>
  </si>
  <si>
    <t>0070454991000130</t>
  </si>
  <si>
    <t>0070454991000140</t>
  </si>
  <si>
    <t>0070454991000150</t>
  </si>
  <si>
    <t>0070454991000160</t>
  </si>
  <si>
    <t>0070454991000170</t>
  </si>
  <si>
    <t>0070454991000180</t>
  </si>
  <si>
    <t>0070454991000190</t>
  </si>
  <si>
    <t>0070454991000200</t>
  </si>
  <si>
    <t>0070454991000210</t>
  </si>
  <si>
    <t>0070454991000220</t>
  </si>
  <si>
    <t>0070454991000230</t>
  </si>
  <si>
    <t>0070454991000240</t>
  </si>
  <si>
    <t>0070454991000250</t>
  </si>
  <si>
    <t>0070454991000260</t>
  </si>
  <si>
    <t>0070454991000270</t>
  </si>
  <si>
    <t>0070454991000280</t>
  </si>
  <si>
    <t>0070454991000290</t>
  </si>
  <si>
    <t>0070454991000300</t>
  </si>
  <si>
    <t>0070454991000310</t>
  </si>
  <si>
    <t>0070454991000320</t>
  </si>
  <si>
    <t>0070454991000330</t>
  </si>
  <si>
    <t>0070454991000340</t>
  </si>
  <si>
    <t>0070454991000350</t>
  </si>
  <si>
    <t>0070454991000360</t>
  </si>
  <si>
    <t>0070454991000370</t>
  </si>
  <si>
    <t>0070454991000380</t>
  </si>
  <si>
    <t>0070454991000390</t>
  </si>
  <si>
    <t>0070454991000400</t>
  </si>
  <si>
    <t>0070454991000410</t>
  </si>
  <si>
    <t>0070454874000010</t>
  </si>
  <si>
    <t>0070454875000010</t>
  </si>
  <si>
    <t>0070454875000020</t>
  </si>
  <si>
    <t>0070454745000010</t>
  </si>
  <si>
    <t>0070454745000020</t>
  </si>
  <si>
    <t>0070454745000030</t>
  </si>
  <si>
    <t>0070454745000040</t>
  </si>
  <si>
    <t>0070454745000050</t>
  </si>
  <si>
    <t>0070454964000010</t>
  </si>
  <si>
    <t>0070454964000020</t>
  </si>
  <si>
    <t>0070454964000030</t>
  </si>
  <si>
    <t>0070455005000010</t>
  </si>
  <si>
    <t>0070454881000010</t>
  </si>
  <si>
    <t>0070454889000010</t>
  </si>
  <si>
    <t>0070455052000010</t>
  </si>
  <si>
    <t>0070455052000020</t>
  </si>
  <si>
    <t>0070455018000010</t>
  </si>
  <si>
    <t>0070455018000020</t>
  </si>
  <si>
    <t>0070455018000030</t>
  </si>
  <si>
    <t>0070455018000040</t>
  </si>
  <si>
    <t>0070455031000010</t>
  </si>
  <si>
    <t>0070455044000010</t>
  </si>
  <si>
    <t>0070455044000020</t>
  </si>
  <si>
    <t>0070454764000010</t>
  </si>
  <si>
    <t>0070454698000010</t>
  </si>
  <si>
    <t>0070454698000020</t>
  </si>
  <si>
    <t>0070454977000010</t>
  </si>
  <si>
    <t>0070454977000020</t>
  </si>
  <si>
    <t>0070454755000010</t>
  </si>
  <si>
    <t>0070454755000020</t>
  </si>
  <si>
    <t>0070454941000010</t>
  </si>
  <si>
    <t>0070455002000010</t>
  </si>
  <si>
    <t>0070455001000010</t>
  </si>
  <si>
    <t>0070455041000010</t>
  </si>
  <si>
    <t>0070455041000020</t>
  </si>
  <si>
    <t>0070455041000030</t>
  </si>
  <si>
    <t>0070455041000040</t>
  </si>
  <si>
    <t>0070455041000050</t>
  </si>
  <si>
    <t>0070455041000060</t>
  </si>
  <si>
    <t>0070455054000010</t>
  </si>
  <si>
    <t>0070454856000010</t>
  </si>
  <si>
    <t>0070454735000010</t>
  </si>
  <si>
    <t>0070455077000010</t>
  </si>
  <si>
    <t>0070455077000020</t>
  </si>
  <si>
    <t>0070455014000010</t>
  </si>
  <si>
    <t>0070455014000020</t>
  </si>
  <si>
    <t>0070455014000030</t>
  </si>
  <si>
    <t>0070455014000040</t>
  </si>
  <si>
    <t>0070454731000010</t>
  </si>
  <si>
    <t>0070454869000010</t>
  </si>
  <si>
    <t>0070455006000010</t>
  </si>
  <si>
    <t>0070455019000010</t>
  </si>
  <si>
    <t>0070455019000020</t>
  </si>
  <si>
    <t>0070455019000030</t>
  </si>
  <si>
    <t>0070455019000040</t>
  </si>
  <si>
    <t>0070455019000050</t>
  </si>
  <si>
    <t>0070454758000010</t>
  </si>
  <si>
    <t>0070454975000010</t>
  </si>
  <si>
    <t>0070454975000020</t>
  </si>
  <si>
    <t>0070454990000010</t>
  </si>
  <si>
    <t>0070454990000020</t>
  </si>
  <si>
    <t>0070454990000030</t>
  </si>
  <si>
    <t>0070454990000040</t>
  </si>
  <si>
    <t>0070454990000050</t>
  </si>
  <si>
    <t>0070454990000060</t>
  </si>
  <si>
    <t>0070454990000070</t>
  </si>
  <si>
    <t>0070454990000080</t>
  </si>
  <si>
    <t>0070454990000090</t>
  </si>
  <si>
    <t>0070454990000100</t>
  </si>
  <si>
    <t>0070454990000110</t>
  </si>
  <si>
    <t>0070454990000120</t>
  </si>
  <si>
    <t>0070454990000130</t>
  </si>
  <si>
    <t>0070454990000140</t>
  </si>
  <si>
    <t>0070454990000150</t>
  </si>
  <si>
    <t>0070454990000160</t>
  </si>
  <si>
    <t>0070454990000170</t>
  </si>
  <si>
    <t>0070454990000180</t>
  </si>
  <si>
    <t>0070455003000010</t>
  </si>
  <si>
    <t>0070454833000010</t>
  </si>
  <si>
    <t>0070455115000010</t>
  </si>
  <si>
    <t>0070454988000010</t>
  </si>
  <si>
    <t>0070454988000020</t>
  </si>
  <si>
    <t>0070454988000030</t>
  </si>
  <si>
    <t>0070455032000010</t>
  </si>
  <si>
    <t>0070455057000010</t>
  </si>
  <si>
    <t>0070455027000010</t>
  </si>
  <si>
    <t>0070454966000010</t>
  </si>
  <si>
    <t>0070454966000020</t>
  </si>
  <si>
    <t>0070455089000010</t>
  </si>
  <si>
    <t>0070454971000010</t>
  </si>
  <si>
    <t>0070454841000010</t>
  </si>
  <si>
    <t>SHARP CONSUMER ELECTRONICS POLAND</t>
  </si>
  <si>
    <t>0070455042000010</t>
  </si>
  <si>
    <t>0070455042000020</t>
  </si>
  <si>
    <t>0070455042000030</t>
  </si>
  <si>
    <t>0070455042000040</t>
  </si>
  <si>
    <t>0070455070000010</t>
  </si>
  <si>
    <t>0070455082000010</t>
  </si>
  <si>
    <t>0070455082000020</t>
  </si>
  <si>
    <t>0070455082000030</t>
  </si>
  <si>
    <t>0070455082000040</t>
  </si>
  <si>
    <t>0070455082000050</t>
  </si>
  <si>
    <t>0070455082000060</t>
  </si>
  <si>
    <t>0070455082000070</t>
  </si>
  <si>
    <t>0070455082000080</t>
  </si>
  <si>
    <t>0070455082000090</t>
  </si>
  <si>
    <t>0070455082000100</t>
  </si>
  <si>
    <t>0070455082000110</t>
  </si>
  <si>
    <t>0070455082000120</t>
  </si>
  <si>
    <t>0070454861000010</t>
  </si>
  <si>
    <t>0070454861000020</t>
  </si>
  <si>
    <t>0070454910000010</t>
  </si>
  <si>
    <t>0070454834000010</t>
  </si>
  <si>
    <t>0070454983000010</t>
  </si>
  <si>
    <t>0070454776000010</t>
  </si>
  <si>
    <t>0070454776000020</t>
  </si>
  <si>
    <t>0070454776000030</t>
  </si>
  <si>
    <t>0070454776000040</t>
  </si>
  <si>
    <t>0070454836000010</t>
  </si>
  <si>
    <t>0070454836000020</t>
  </si>
  <si>
    <t>0070455064000010</t>
  </si>
  <si>
    <t>0070455119000010</t>
  </si>
  <si>
    <t>0070454839000010</t>
  </si>
  <si>
    <t>0070454753000010</t>
  </si>
  <si>
    <t>0070454753000020</t>
  </si>
  <si>
    <t>0070455039000010</t>
  </si>
  <si>
    <t>0070455039000020</t>
  </si>
  <si>
    <t>0070454750000010</t>
  </si>
  <si>
    <t>0070454871000010</t>
  </si>
  <si>
    <t>0070454871000020</t>
  </si>
  <si>
    <t>0070455075000010</t>
  </si>
  <si>
    <t>0070455075000020</t>
  </si>
  <si>
    <t>0070454759000010</t>
  </si>
  <si>
    <t>0070454759000020</t>
  </si>
  <si>
    <t>0070454759000030</t>
  </si>
  <si>
    <t>0070454996000010</t>
  </si>
  <si>
    <t>0070454996000020</t>
  </si>
  <si>
    <t>0070454996000030</t>
  </si>
  <si>
    <t>0070454996000040</t>
  </si>
  <si>
    <t>0070454996000050</t>
  </si>
  <si>
    <t>0070454996000060</t>
  </si>
  <si>
    <t>0070454996000070</t>
  </si>
  <si>
    <t>0070454996000080</t>
  </si>
  <si>
    <t>0070455009000010</t>
  </si>
  <si>
    <t>0070454790000010</t>
  </si>
  <si>
    <t>0070455051000010</t>
  </si>
  <si>
    <t>0070455051000020</t>
  </si>
  <si>
    <t>0070455051000030</t>
  </si>
  <si>
    <t>0070455051000040</t>
  </si>
  <si>
    <t>0070455051000050</t>
  </si>
  <si>
    <t>0070454819000010</t>
  </si>
  <si>
    <t>0070454819000020</t>
  </si>
  <si>
    <t>0070454819000030</t>
  </si>
  <si>
    <t>0070454819000040</t>
  </si>
  <si>
    <t>0070455087000010</t>
  </si>
  <si>
    <t>0070454950000010</t>
  </si>
  <si>
    <t>0070454950000020</t>
  </si>
  <si>
    <t>0070454950000030</t>
  </si>
  <si>
    <t>0070454832000010</t>
  </si>
  <si>
    <t>0070455016000010</t>
  </si>
  <si>
    <t>0070455107000010</t>
  </si>
  <si>
    <t>0070454982000010</t>
  </si>
  <si>
    <t>0070454995000010</t>
  </si>
  <si>
    <t>0070455008000010</t>
  </si>
  <si>
    <t>0070454847000010</t>
  </si>
  <si>
    <t>0070455073000010</t>
  </si>
  <si>
    <t>0070455100000010</t>
  </si>
  <si>
    <t>0070455100000020</t>
  </si>
  <si>
    <t>0070455100000030</t>
  </si>
  <si>
    <t>0070455100000040</t>
  </si>
  <si>
    <t>0070455100000050</t>
  </si>
  <si>
    <t>0070454737000010</t>
  </si>
  <si>
    <t>0070454707000010</t>
  </si>
  <si>
    <t>SISVEL - VP9 POOL</t>
  </si>
  <si>
    <t>0070454767000010</t>
  </si>
  <si>
    <t>0070454767000020</t>
  </si>
  <si>
    <t>0070455086000010</t>
  </si>
  <si>
    <t>0070455113000010</t>
  </si>
  <si>
    <t>0070454843000010</t>
  </si>
  <si>
    <t>0070454843000020</t>
  </si>
  <si>
    <t>0070454843000030</t>
  </si>
  <si>
    <t>0070454843000040</t>
  </si>
  <si>
    <t>0070454843000050</t>
  </si>
  <si>
    <t>0070454843000060</t>
  </si>
  <si>
    <t>0070454843000070</t>
  </si>
  <si>
    <t>0070454843000080</t>
  </si>
  <si>
    <t>0070454843000090</t>
  </si>
  <si>
    <t>0070454843000100</t>
  </si>
  <si>
    <t>0070454843000110</t>
  </si>
  <si>
    <t>0070454843000120</t>
  </si>
  <si>
    <t>0070454843000130</t>
  </si>
  <si>
    <t>0070454913000010</t>
  </si>
  <si>
    <t>0070454744000010</t>
  </si>
  <si>
    <t>0070454744000020</t>
  </si>
  <si>
    <t>0070454736000010</t>
  </si>
  <si>
    <t>0070455040000010</t>
  </si>
  <si>
    <t>0070455040000020</t>
  </si>
  <si>
    <t>0070454873000010</t>
  </si>
  <si>
    <t>0070454873000020</t>
  </si>
  <si>
    <t>0070454815000010</t>
  </si>
  <si>
    <t>0070454806000010</t>
  </si>
  <si>
    <t>Sony Group Corporation</t>
  </si>
  <si>
    <t>0070454691000010</t>
  </si>
  <si>
    <t>0070454709000010</t>
  </si>
  <si>
    <t>SONY: VISION SINK</t>
  </si>
  <si>
    <t>0070454720000010</t>
  </si>
  <si>
    <t>0070455095000010</t>
  </si>
  <si>
    <t>0070455108000010</t>
  </si>
  <si>
    <t>0070455124000010</t>
  </si>
  <si>
    <t>0070455124000020</t>
  </si>
  <si>
    <t>0070455124000030</t>
  </si>
  <si>
    <t>0070455124000040</t>
  </si>
  <si>
    <t>0070455124000050</t>
  </si>
  <si>
    <t>0070455124000060</t>
  </si>
  <si>
    <t>0070455124000070</t>
  </si>
  <si>
    <t>0070455124000080</t>
  </si>
  <si>
    <t>0070455124000090</t>
  </si>
  <si>
    <t>0070455124000100</t>
  </si>
  <si>
    <t>0070455124000110</t>
  </si>
  <si>
    <t>0070455124000120</t>
  </si>
  <si>
    <t>0070455124000130</t>
  </si>
  <si>
    <t>0070455124000140</t>
  </si>
  <si>
    <t>0070455124000150</t>
  </si>
  <si>
    <t>0070455124000160</t>
  </si>
  <si>
    <t>0070455124000170</t>
  </si>
  <si>
    <t>0070455124000180</t>
  </si>
  <si>
    <t>0070455124000190</t>
  </si>
  <si>
    <t>0070455124000200</t>
  </si>
  <si>
    <t>0070455124000210</t>
  </si>
  <si>
    <t>0070455124000220</t>
  </si>
  <si>
    <t>0070455124000230</t>
  </si>
  <si>
    <t>0070455124000240</t>
  </si>
  <si>
    <t>0070455124000250</t>
  </si>
  <si>
    <t>0070455124000260</t>
  </si>
  <si>
    <t>0070455124000270</t>
  </si>
  <si>
    <t>0070454773000010</t>
  </si>
  <si>
    <t>0070454773000020</t>
  </si>
  <si>
    <t>0070454785000010</t>
  </si>
  <si>
    <t>0070454785000020</t>
  </si>
  <si>
    <t>0070454710000010</t>
  </si>
  <si>
    <t>0070454830000010</t>
  </si>
  <si>
    <t>0070454830000020</t>
  </si>
  <si>
    <t>0070454830000030</t>
  </si>
  <si>
    <t>0070454918000010</t>
  </si>
  <si>
    <t>0070454918000020</t>
  </si>
  <si>
    <t>0070454918000030</t>
  </si>
  <si>
    <t>0070454931000010</t>
  </si>
  <si>
    <t>0070454696000010</t>
  </si>
  <si>
    <t>0070454870000010</t>
  </si>
  <si>
    <t>0070454870000020</t>
  </si>
  <si>
    <t>0070454989000010</t>
  </si>
  <si>
    <t>0070454718000010</t>
  </si>
  <si>
    <t>0070454718000020</t>
  </si>
  <si>
    <t>0070454718000030</t>
  </si>
  <si>
    <t>0070454718000040</t>
  </si>
  <si>
    <t>0070454718000050</t>
  </si>
  <si>
    <t>0070454718000060</t>
  </si>
  <si>
    <t>0070454718000070</t>
  </si>
  <si>
    <t>0070454718000080</t>
  </si>
  <si>
    <t>0070454718000090</t>
  </si>
  <si>
    <t>0070454718000100</t>
  </si>
  <si>
    <t>0070454718000110</t>
  </si>
  <si>
    <t>0070454718000120</t>
  </si>
  <si>
    <t>0070454885000010</t>
  </si>
  <si>
    <t>0070454885000020</t>
  </si>
  <si>
    <t>0070454885000030</t>
  </si>
  <si>
    <t>0070454885000040</t>
  </si>
  <si>
    <t>0070454885000050</t>
  </si>
  <si>
    <t>0070454885000060</t>
  </si>
  <si>
    <t>0070454712000010</t>
  </si>
  <si>
    <t>0070455033000010</t>
  </si>
  <si>
    <t>0070454857000010</t>
  </si>
  <si>
    <t>0070455053000010</t>
  </si>
  <si>
    <t>0070455053000020</t>
  </si>
  <si>
    <t>0070455066000010</t>
  </si>
  <si>
    <t>0070454954000010</t>
  </si>
  <si>
    <t>0070455017000010</t>
  </si>
  <si>
    <t>0070455062000010</t>
  </si>
  <si>
    <t>0070454844000010</t>
  </si>
  <si>
    <t>0070454852000010</t>
  </si>
  <si>
    <t>0070454738000010</t>
  </si>
  <si>
    <t>0070454738000020</t>
  </si>
  <si>
    <t>0070454738000030</t>
  </si>
  <si>
    <t>0070454738000040</t>
  </si>
  <si>
    <t>0070454738000050</t>
  </si>
  <si>
    <t>0070454738000060</t>
  </si>
  <si>
    <t>0070454732000010</t>
  </si>
  <si>
    <t>0070454732000020</t>
  </si>
  <si>
    <t>0070454732000030</t>
  </si>
  <si>
    <t>0070454732000040</t>
  </si>
  <si>
    <t>0070454732000050</t>
  </si>
  <si>
    <t>0070454732000060</t>
  </si>
  <si>
    <t>0070455112000010</t>
  </si>
  <si>
    <t>0070455112000020</t>
  </si>
  <si>
    <t>0070455112000030</t>
  </si>
  <si>
    <t>0070454800000010</t>
  </si>
  <si>
    <t>0070454942000010</t>
  </si>
  <si>
    <t>0070454704000010</t>
  </si>
  <si>
    <t>0070454704000020</t>
  </si>
  <si>
    <t>0070454704000030</t>
  </si>
  <si>
    <t>0070454704000040</t>
  </si>
  <si>
    <t>0070454704000050</t>
  </si>
  <si>
    <t>0070454704000060</t>
  </si>
  <si>
    <t>0070454704000070</t>
  </si>
  <si>
    <t>0070454704000080</t>
  </si>
  <si>
    <t>0070455109000010</t>
  </si>
  <si>
    <t>0070455120000010</t>
  </si>
  <si>
    <t>0070454886000010</t>
  </si>
  <si>
    <t>0070454963000010</t>
  </si>
  <si>
    <t>0070455022000010</t>
  </si>
  <si>
    <t>0070455022000020</t>
  </si>
  <si>
    <t>0070454916000010</t>
  </si>
  <si>
    <t>0070454916000020</t>
  </si>
  <si>
    <t>0070454932000010</t>
  </si>
  <si>
    <t>0070454932000020</t>
  </si>
  <si>
    <t>0070454945000010</t>
  </si>
  <si>
    <t>0070454945000020</t>
  </si>
  <si>
    <t>0070454958000010</t>
  </si>
  <si>
    <t>0070454958000020</t>
  </si>
  <si>
    <t>0070454746000010</t>
  </si>
  <si>
    <t>0070454746000020</t>
  </si>
  <si>
    <t>0070454751000010</t>
  </si>
  <si>
    <t>0070454751000020</t>
  </si>
  <si>
    <t>0070454751000030</t>
  </si>
  <si>
    <t>0070454760000010</t>
  </si>
  <si>
    <t>0070454760000020</t>
  </si>
  <si>
    <t>0070454768000010</t>
  </si>
  <si>
    <t>0070455079000010</t>
  </si>
  <si>
    <t>0070455023000010</t>
  </si>
  <si>
    <t>0070455083000010</t>
  </si>
  <si>
    <t>0070455083000020</t>
  </si>
  <si>
    <t>0070455083000030</t>
  </si>
  <si>
    <t>0070455083000040</t>
  </si>
  <si>
    <t>0070455083000050</t>
  </si>
  <si>
    <t>0070455083000060</t>
  </si>
  <si>
    <t>0070455502000010</t>
  </si>
  <si>
    <t>0070455502000020</t>
  </si>
  <si>
    <t>0070455502000030</t>
  </si>
  <si>
    <t>0070455502000040</t>
  </si>
  <si>
    <t>0070455502000050</t>
  </si>
  <si>
    <t>0070455502000060</t>
  </si>
  <si>
    <t>0070455502000070</t>
  </si>
  <si>
    <t>0070455502000080</t>
  </si>
  <si>
    <t>0070455502000090</t>
  </si>
  <si>
    <t>0070455502000100</t>
  </si>
  <si>
    <t>0070455502000110</t>
  </si>
  <si>
    <t>0070455502000120</t>
  </si>
  <si>
    <t>0070455502000130</t>
  </si>
  <si>
    <t>0070455502000140</t>
  </si>
  <si>
    <t>0070455502000150</t>
  </si>
  <si>
    <t>0070455549000010</t>
  </si>
  <si>
    <t>0070455549000020</t>
  </si>
  <si>
    <t>0070455549000030</t>
  </si>
  <si>
    <t>0070455549000040</t>
  </si>
  <si>
    <t>0070455549000050</t>
  </si>
  <si>
    <t>0070455549000060</t>
  </si>
  <si>
    <t>0070455550000010</t>
  </si>
  <si>
    <t>0070455550000020</t>
  </si>
  <si>
    <t>0070455550000030</t>
  </si>
  <si>
    <t>0070455550000040</t>
  </si>
  <si>
    <t>0070455550000050</t>
  </si>
  <si>
    <t>0070455550000060</t>
  </si>
  <si>
    <t>0070455550000070</t>
  </si>
  <si>
    <t>0070454855000010</t>
  </si>
  <si>
    <t>0070454866000010</t>
  </si>
  <si>
    <t>0070455092000010</t>
  </si>
  <si>
    <t>0070455105000010</t>
  </si>
  <si>
    <t>0070455105000020</t>
  </si>
  <si>
    <t>0070455105000030</t>
  </si>
  <si>
    <t>0070455105000040</t>
  </si>
  <si>
    <t>0070455105000050</t>
  </si>
  <si>
    <t>0070455105000060</t>
  </si>
  <si>
    <t>0070455105000070</t>
  </si>
  <si>
    <t>0070455105000080</t>
  </si>
  <si>
    <t>0070455122000010</t>
  </si>
  <si>
    <t>0070454820000010</t>
  </si>
  <si>
    <t>0070454820000020</t>
  </si>
  <si>
    <t>0070454820000030</t>
  </si>
  <si>
    <t>0070454820000040</t>
  </si>
  <si>
    <t>0070454694000010</t>
  </si>
  <si>
    <t>0070454705000010</t>
  </si>
  <si>
    <t>0070454719000010</t>
  </si>
  <si>
    <t>0070455035000010</t>
  </si>
  <si>
    <t>0070454902000010</t>
  </si>
  <si>
    <t>0070455102000010</t>
  </si>
  <si>
    <t>0070454859000010</t>
  </si>
  <si>
    <t>0070454859000020</t>
  </si>
  <si>
    <t>0070454733000010</t>
  </si>
  <si>
    <t>0070454788000010</t>
  </si>
  <si>
    <t>0070454699000010</t>
  </si>
  <si>
    <t>0070454987000010</t>
  </si>
  <si>
    <t>0070454987000020</t>
  </si>
  <si>
    <t>0070454748000010</t>
  </si>
  <si>
    <t>0070454748000020</t>
  </si>
  <si>
    <t>0070454748000030</t>
  </si>
  <si>
    <t>0070454748000040</t>
  </si>
  <si>
    <t>0070454748000050</t>
  </si>
  <si>
    <t>0070454748000060</t>
  </si>
  <si>
    <t>0070454748000070</t>
  </si>
  <si>
    <t>0070454748000080</t>
  </si>
  <si>
    <t>0070454748000090</t>
  </si>
  <si>
    <t>0070454748000100</t>
  </si>
  <si>
    <t>0070455088000010</t>
  </si>
  <si>
    <t>0070455101000010</t>
  </si>
  <si>
    <t>0070455114000010</t>
  </si>
  <si>
    <t>0070454692000010</t>
  </si>
  <si>
    <t>0070454747000010</t>
  </si>
  <si>
    <t>0070455048000010</t>
  </si>
  <si>
    <t>0070455048000020</t>
  </si>
  <si>
    <t>0070455048000030</t>
  </si>
  <si>
    <t>0070455048000040</t>
  </si>
  <si>
    <t>0070455048000050</t>
  </si>
  <si>
    <t>0070455094000010</t>
  </si>
  <si>
    <t>0070454846000010</t>
  </si>
  <si>
    <t>0070454708000010</t>
  </si>
  <si>
    <t>0070454757000010</t>
  </si>
  <si>
    <t>0070454761000010</t>
  </si>
  <si>
    <t>0070454928000010</t>
  </si>
  <si>
    <t>0070454925000010</t>
  </si>
  <si>
    <t>0070454925000020</t>
  </si>
  <si>
    <t>0070454925000030</t>
  </si>
  <si>
    <t>002/2021</t>
  </si>
  <si>
    <t>003/2021</t>
  </si>
  <si>
    <t>004/2021</t>
  </si>
  <si>
    <t>$$</t>
  </si>
  <si>
    <t>2021Q3</t>
  </si>
  <si>
    <t>2021Q4</t>
  </si>
  <si>
    <t>2021Q2</t>
  </si>
  <si>
    <t>ROBERT BOSCH GMBH</t>
  </si>
  <si>
    <t>Onkyo Home Entertainment</t>
  </si>
  <si>
    <t>JCH Systems, Inc.</t>
  </si>
  <si>
    <t>MUSIC TRIBE BRANDS SWEDEN AB</t>
  </si>
  <si>
    <t>COMTREND CORPORATION</t>
  </si>
  <si>
    <t>WISTRON CORPORATION</t>
  </si>
  <si>
    <t>WEATHER GROUP TELEVISION LLC</t>
  </si>
  <si>
    <t>TIVO SOLUTIONS INC</t>
  </si>
  <si>
    <t>QBIT GMBH</t>
  </si>
  <si>
    <t>MOBIXELL NETWORK LTD</t>
  </si>
  <si>
    <t>FORMOSA PROSONIC INDUSTRIES BERHAD</t>
  </si>
  <si>
    <t>MY</t>
  </si>
  <si>
    <t>ZENCODER INC</t>
  </si>
  <si>
    <t>SJTek Co., Ltd.</t>
  </si>
  <si>
    <t>PERFORMANCE DESIGNED PRODUCTS LLC</t>
  </si>
  <si>
    <t>GUANGDONG CREATOR &amp; FLYAUDIO</t>
  </si>
  <si>
    <t>PT MELON INDONESIA</t>
  </si>
  <si>
    <t>ID</t>
  </si>
  <si>
    <t>OPTEK MICROELECTRONICS CO LTD</t>
  </si>
  <si>
    <t>SHENZHEN NEOTEK COMPANY LIMITED</t>
  </si>
  <si>
    <t>FETCH TV PTY LTD</t>
  </si>
  <si>
    <t>YANDEX SERVICES AG</t>
  </si>
  <si>
    <t>UNISOC (SHANGHAI) TECHNOLOGIES</t>
  </si>
  <si>
    <t>DISH INFRA SERVICES PRIVATE LIMITED</t>
  </si>
  <si>
    <t>SHAANXI GUANGMAO ELECTRONICS</t>
  </si>
  <si>
    <t>KVANT LTD</t>
  </si>
  <si>
    <t>RU</t>
  </si>
  <si>
    <t>ELARABY COMPANY FOR ENGINEERING</t>
  </si>
  <si>
    <t>EG</t>
  </si>
  <si>
    <t>Egypt</t>
  </si>
  <si>
    <t>SOFTLAB-NSK CO LTD</t>
  </si>
  <si>
    <t>MANIWAY INDUSTRIAL LIMITED</t>
  </si>
  <si>
    <t>SHENZHEN ZHIXIN NEW INFORMATION</t>
  </si>
  <si>
    <t>SHENZHEN GOSINGGO ELECTRONICS</t>
  </si>
  <si>
    <t>ZHIQU LIMITED</t>
  </si>
  <si>
    <t>GOERTEK GROUP CO LTD</t>
  </si>
  <si>
    <t>NUCLUS HOLDINGS LIMITED</t>
  </si>
  <si>
    <t>MAINES INTERNATIONAL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</si>
</sst>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000"/>
    <numFmt numFmtId="165" formatCode="#,##0.00;\-#,##0.00;#,##0.00"/>
    <numFmt numFmtId="166" formatCode="_(* #,##0_);_(* \(#,##0\);_(* &quot;-&quot;??_);_(@_)"/>
    <numFmt numFmtId="167" formatCode="#,##0.00;\(#,##0.00\);#,##0.00"/>
    <numFmt numFmtId="168" formatCode="#,##0.0_);\(#,##0.0\)"/>
  </numFmts>
  <fonts count="39"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8"/>
      <color rgb="FF1F497D"/>
      <name val="Verdana"/>
      <family val="2"/>
    </font>
    <font>
      <sz val="8"/>
      <color rgb="FF1F497D"/>
      <name val="Verdana"/>
      <family val="2"/>
    </font>
    <font>
      <sz val="11"/>
      <color theme="1"/>
      <name val="Calibri"/>
      <family val="2"/>
      <scheme val="minor"/>
    </font>
    <font>
      <sz val="10"/>
      <name val="Verdana"/>
      <family val="2"/>
    </font>
    <font>
      <sz val="9"/>
      <color indexed="8"/>
      <name val="Verdana"/>
      <family val="2"/>
    </font>
    <font>
      <b/>
      <sz val="10"/>
      <color indexed="8"/>
      <name val="Verdana"/>
      <family val="2"/>
    </font>
    <font>
      <sz val="9"/>
      <name val="Verdana"/>
      <family val="2"/>
    </font>
    <font>
      <b/>
      <sz val="10"/>
      <color indexed="56"/>
      <name val="Verdana"/>
      <family val="2"/>
    </font>
    <font>
      <sz val="9"/>
      <color indexed="9"/>
      <name val="Verdana"/>
      <family val="2"/>
    </font>
    <font>
      <b/>
      <sz val="10"/>
      <color indexed="9"/>
      <name val="Verdana"/>
      <family val="2"/>
    </font>
    <font>
      <sz val="10"/>
      <name val="Arial"/>
      <family val="2"/>
    </font>
    <font>
      <u/>
      <sz val="10"/>
      <color theme="10"/>
      <name val="Arial"/>
      <family val="2"/>
    </font>
    <font>
      <b/>
      <sz val="10"/>
      <name val="Arial"/>
      <family val="2"/>
    </font>
    <font>
      <sz val="11"/>
      <color rgb="FFFF0000"/>
      <name val="Calibri"/>
      <family val="2"/>
      <scheme val="minor"/>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rgb="FF000000"/>
      <name val="Arial"/>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
      <sz val="10"/>
      <name val="Arial"/>
      <family val="2"/>
    </font>
    <font>
      <vertAlign val="superscript"/>
      <sz val="11"/>
      <name val="Arial"/>
      <family val="2"/>
    </font>
    <font>
      <b/>
      <vertAlign val="superscript"/>
      <sz val="10"/>
      <name val="Arial"/>
      <family val="2"/>
    </font>
    <font>
      <b/>
      <vertAlign val="superscript"/>
      <sz val="11"/>
      <name val="Arial"/>
      <family val="2"/>
    </font>
    <font>
      <sz val="8"/>
      <name val="Calibri"/>
      <family val="2"/>
      <scheme val="minor"/>
    </font>
    <font>
      <u/>
      <sz val="11"/>
      <color theme="10"/>
      <name val="Calibri"/>
      <family val="2"/>
      <scheme val="minor"/>
    </font>
    <font>
      <vertAlign val="superscript"/>
      <sz val="10"/>
      <name val="Arial"/>
      <family val="2"/>
    </font>
    <font>
      <sz val="11"/>
      <color rgb="FF000000"/>
      <name val="Calibri"/>
      <family val="2"/>
      <scheme val="minor"/>
    </font>
  </fonts>
  <fills count="27">
    <fill>
      <patternFill patternType="none"/>
    </fill>
    <fill>
      <patternFill patternType="gray125"/>
    </fill>
    <fill>
      <patternFill patternType="solid">
        <fgColor rgb="FFDBE5F1"/>
        <bgColor rgb="FF000000"/>
      </patternFill>
    </fill>
    <fill>
      <patternFill patternType="solid">
        <fgColor rgb="FFDBE5F1"/>
        <bgColor rgb="FFFFFFFF"/>
      </patternFill>
    </fill>
    <fill>
      <patternFill patternType="solid">
        <fgColor indexed="47"/>
        <bgColor indexed="64"/>
      </patternFill>
    </fill>
    <fill>
      <patternFill patternType="solid">
        <fgColor indexed="55"/>
        <bgColor indexed="64"/>
      </patternFill>
    </fill>
    <fill>
      <patternFill patternType="solid">
        <fgColor indexed="23"/>
        <bgColor indexed="64"/>
      </patternFill>
    </fill>
    <fill>
      <patternFill patternType="solid">
        <fgColor indexed="11"/>
        <bgColor indexed="64"/>
      </patternFill>
    </fill>
    <fill>
      <patternFill patternType="solid">
        <fgColor theme="5" tint="0.59999389629810485"/>
        <bgColor indexed="64"/>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rgb="FF92D050"/>
        <bgColor indexed="64"/>
      </patternFill>
    </fill>
    <fill>
      <patternFill patternType="solid">
        <fgColor theme="7" tint="0.59999389629810485"/>
        <bgColor indexed="64"/>
      </patternFill>
    </fill>
    <fill>
      <patternFill patternType="solid">
        <fgColor theme="0" tint="-0.499984740745262"/>
        <bgColor indexed="64"/>
      </patternFill>
    </fill>
  </fills>
  <borders count="26">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theme="3" tint="-0.24994659260841701"/>
      </bottom>
      <diagonal/>
    </border>
    <border>
      <left style="thin">
        <color theme="3" tint="-0.24994659260841701"/>
      </left>
      <right style="thin">
        <color rgb="FF808080"/>
      </right>
      <top style="thin">
        <color rgb="FF808080"/>
      </top>
      <bottom style="thin">
        <color theme="3" tint="-0.24994659260841701"/>
      </bottom>
      <diagonal/>
    </border>
    <border>
      <left style="thin">
        <color rgb="FF808080"/>
      </left>
      <right style="thin">
        <color theme="3" tint="-0.24994659260841701"/>
      </right>
      <top style="thin">
        <color rgb="FF808080"/>
      </top>
      <bottom style="thin">
        <color theme="3" tint="-0.24994659260841701"/>
      </bottom>
      <diagonal/>
    </border>
    <border>
      <left style="thin">
        <color theme="3" tint="0.59996337778862885"/>
      </left>
      <right style="thin">
        <color theme="3" tint="-0.24994659260841701"/>
      </right>
      <top style="thin">
        <color theme="3" tint="0.59996337778862885"/>
      </top>
      <bottom style="thin">
        <color theme="3" tint="0.59996337778862885"/>
      </bottom>
      <diagonal/>
    </border>
    <border>
      <left/>
      <right style="thin">
        <color indexed="54"/>
      </right>
      <top style="thin">
        <color indexed="22"/>
      </top>
      <bottom style="thin">
        <color indexed="22"/>
      </bottom>
      <diagonal/>
    </border>
    <border>
      <left style="thin">
        <color indexed="54"/>
      </left>
      <right style="thin">
        <color indexed="54"/>
      </right>
      <top style="thin">
        <color indexed="22"/>
      </top>
      <bottom style="thin">
        <color indexed="22"/>
      </bottom>
      <diagonal/>
    </border>
    <border>
      <left style="thin">
        <color indexed="47"/>
      </left>
      <right style="thin">
        <color indexed="47"/>
      </right>
      <top style="thin">
        <color indexed="47"/>
      </top>
      <bottom/>
      <diagonal/>
    </border>
    <border>
      <left/>
      <right style="thin">
        <color indexed="47"/>
      </right>
      <top style="thin">
        <color indexed="47"/>
      </top>
      <bottom/>
      <diagonal/>
    </border>
    <border>
      <left style="thin">
        <color indexed="47"/>
      </left>
      <right/>
      <top style="thin">
        <color indexed="47"/>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theme="3" tint="0.59996337778862885"/>
      </left>
      <right style="thin">
        <color theme="3" tint="-0.24994659260841701"/>
      </right>
      <top style="thin">
        <color theme="3" tint="0.59996337778862885"/>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24994659260841701"/>
      </bottom>
      <diagonal/>
    </border>
    <border>
      <left style="hair">
        <color rgb="FFC0C0C0"/>
      </left>
      <right style="hair">
        <color rgb="FFC0C0C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medium">
        <color rgb="FFFF0000"/>
      </left>
      <right style="medium">
        <color rgb="FFFF0000"/>
      </right>
      <top style="medium">
        <color rgb="FFFF0000"/>
      </top>
      <bottom style="medium">
        <color rgb="FFFF0000"/>
      </bottom>
      <diagonal/>
    </border>
    <border>
      <left style="thin">
        <color theme="3" tint="-0.24994659260841701"/>
      </left>
      <right style="thin">
        <color theme="3" tint="-0.24994659260841701"/>
      </right>
      <top/>
      <bottom/>
      <diagonal/>
    </border>
    <border>
      <left style="thin">
        <color indexed="64"/>
      </left>
      <right/>
      <top/>
      <bottom/>
      <diagonal/>
    </border>
    <border>
      <left style="thin">
        <color theme="3" tint="-0.24994659260841701"/>
      </left>
      <right/>
      <top/>
      <bottom/>
      <diagonal/>
    </border>
    <border>
      <left style="thin">
        <color rgb="FF808080"/>
      </left>
      <right/>
      <top style="thin">
        <color rgb="FF808080"/>
      </top>
      <bottom style="thin">
        <color theme="3" tint="-0.24994659260841701"/>
      </bottom>
      <diagonal/>
    </border>
  </borders>
  <cellStyleXfs count="53">
    <xf numFmtId="0" fontId="0" fillId="0" borderId="0"/>
    <xf numFmtId="0" fontId="21" fillId="9" borderId="16" applyNumberFormat="0" applyAlignment="0">
      <alignment horizontal="left" vertical="center" indent="1"/>
      <protection locked="0"/>
    </xf>
    <xf numFmtId="164" fontId="8" fillId="3" borderId="1" applyNumberFormat="0" applyAlignment="0" applyProtection="0">
      <alignment horizontal="left" vertical="center" indent="1"/>
    </xf>
    <xf numFmtId="164" fontId="7" fillId="0" borderId="16" applyNumberFormat="0" applyProtection="0">
      <alignment horizontal="right" vertical="center"/>
    </xf>
    <xf numFmtId="164" fontId="8" fillId="0" borderId="2" applyNumberFormat="0" applyProtection="0">
      <alignment horizontal="right" vertical="center"/>
    </xf>
    <xf numFmtId="0" fontId="7" fillId="2" borderId="1" applyNumberFormat="0" applyAlignment="0" applyProtection="0">
      <alignment horizontal="left" vertical="center" indent="1"/>
    </xf>
    <xf numFmtId="9" fontId="9" fillId="0" borderId="0" applyFont="0" applyFill="0" applyBorder="0" applyAlignment="0" applyProtection="0"/>
    <xf numFmtId="43" fontId="9" fillId="0" borderId="0" applyFont="0" applyFill="0" applyBorder="0" applyAlignment="0" applyProtection="0"/>
    <xf numFmtId="0" fontId="21" fillId="10" borderId="16" applyNumberFormat="0" applyAlignment="0" applyProtection="0">
      <alignment horizontal="left" vertical="center" indent="1"/>
    </xf>
    <xf numFmtId="164" fontId="8" fillId="11" borderId="2" applyNumberFormat="0" applyBorder="0">
      <alignment horizontal="right" vertical="center"/>
      <protection locked="0"/>
    </xf>
    <xf numFmtId="0" fontId="21" fillId="9" borderId="16" applyNumberFormat="0" applyAlignment="0">
      <alignment horizontal="left" vertical="center" indent="1"/>
      <protection locked="0"/>
    </xf>
    <xf numFmtId="164" fontId="7" fillId="10" borderId="16" applyNumberFormat="0" applyProtection="0">
      <alignment horizontal="right" vertical="center"/>
    </xf>
    <xf numFmtId="164" fontId="7" fillId="11" borderId="16" applyNumberFormat="0" applyBorder="0">
      <alignment horizontal="right" vertical="center"/>
      <protection locked="0"/>
    </xf>
    <xf numFmtId="164" fontId="22" fillId="12" borderId="19" applyNumberFormat="0" applyBorder="0" applyAlignment="0" applyProtection="0">
      <alignment horizontal="right" vertical="center" indent="1"/>
    </xf>
    <xf numFmtId="164" fontId="23" fillId="13" borderId="19" applyNumberFormat="0" applyBorder="0" applyAlignment="0" applyProtection="0">
      <alignment horizontal="right" vertical="center" indent="1"/>
    </xf>
    <xf numFmtId="164" fontId="23" fillId="14" borderId="19" applyNumberFormat="0" applyBorder="0" applyAlignment="0" applyProtection="0">
      <alignment horizontal="right" vertical="center" indent="1"/>
    </xf>
    <xf numFmtId="164" fontId="24" fillId="15" borderId="19" applyNumberFormat="0" applyBorder="0" applyAlignment="0" applyProtection="0">
      <alignment horizontal="right" vertical="center" indent="1"/>
    </xf>
    <xf numFmtId="164" fontId="24" fillId="16" borderId="19" applyNumberFormat="0" applyBorder="0" applyAlignment="0" applyProtection="0">
      <alignment horizontal="right" vertical="center" indent="1"/>
    </xf>
    <xf numFmtId="164" fontId="24" fillId="17" borderId="19" applyNumberFormat="0" applyBorder="0" applyAlignment="0" applyProtection="0">
      <alignment horizontal="right" vertical="center" indent="1"/>
    </xf>
    <xf numFmtId="164" fontId="25" fillId="18" borderId="19" applyNumberFormat="0" applyBorder="0" applyAlignment="0" applyProtection="0">
      <alignment horizontal="right" vertical="center" indent="1"/>
    </xf>
    <xf numFmtId="164" fontId="25" fillId="19" borderId="19" applyNumberFormat="0" applyBorder="0" applyAlignment="0" applyProtection="0">
      <alignment horizontal="right" vertical="center" indent="1"/>
    </xf>
    <xf numFmtId="164" fontId="25" fillId="20" borderId="19" applyNumberFormat="0" applyBorder="0" applyAlignment="0" applyProtection="0">
      <alignment horizontal="right" vertical="center" indent="1"/>
    </xf>
    <xf numFmtId="0" fontId="26" fillId="0" borderId="1" applyNumberFormat="0" applyFont="0" applyFill="0" applyAlignment="0" applyProtection="0"/>
    <xf numFmtId="164" fontId="8" fillId="3" borderId="1" applyNumberFormat="0" applyAlignment="0" applyProtection="0">
      <alignment horizontal="left" vertical="center" indent="1"/>
    </xf>
    <xf numFmtId="0" fontId="7" fillId="2" borderId="16" applyNumberFormat="0" applyAlignment="0" applyProtection="0">
      <alignment horizontal="left" vertical="center" indent="1"/>
    </xf>
    <xf numFmtId="0" fontId="21" fillId="21" borderId="1" applyNumberFormat="0" applyAlignment="0" applyProtection="0">
      <alignment horizontal="left" vertical="center" indent="1"/>
    </xf>
    <xf numFmtId="0" fontId="21" fillId="22" borderId="1" applyNumberFormat="0" applyAlignment="0" applyProtection="0">
      <alignment horizontal="left" vertical="center" indent="1"/>
    </xf>
    <xf numFmtId="0" fontId="21" fillId="23" borderId="1" applyNumberFormat="0" applyAlignment="0" applyProtection="0">
      <alignment horizontal="left" vertical="center" indent="1"/>
    </xf>
    <xf numFmtId="0" fontId="21" fillId="11" borderId="1" applyNumberFormat="0" applyAlignment="0" applyProtection="0">
      <alignment horizontal="left" vertical="center" indent="1"/>
    </xf>
    <xf numFmtId="0" fontId="21" fillId="10" borderId="16" applyNumberFormat="0" applyAlignment="0" applyProtection="0">
      <alignment horizontal="left" vertical="center" indent="1"/>
    </xf>
    <xf numFmtId="0" fontId="27" fillId="0" borderId="20" applyNumberFormat="0" applyFill="0" applyBorder="0" applyAlignment="0" applyProtection="0"/>
    <xf numFmtId="0" fontId="28" fillId="0" borderId="20" applyNumberFormat="0" applyBorder="0" applyAlignment="0" applyProtection="0"/>
    <xf numFmtId="0" fontId="27" fillId="9" borderId="16" applyNumberFormat="0" applyAlignment="0">
      <alignment horizontal="left" vertical="center" indent="1"/>
      <protection locked="0"/>
    </xf>
    <xf numFmtId="0" fontId="27" fillId="9" borderId="16" applyNumberFormat="0" applyAlignment="0">
      <alignment horizontal="left" vertical="center" indent="1"/>
      <protection locked="0"/>
    </xf>
    <xf numFmtId="0" fontId="27" fillId="10" borderId="16" applyNumberFormat="0" applyAlignment="0" applyProtection="0">
      <alignment horizontal="left" vertical="center" indent="1"/>
    </xf>
    <xf numFmtId="164" fontId="29" fillId="10" borderId="16" applyNumberFormat="0" applyProtection="0">
      <alignment horizontal="right" vertical="center"/>
    </xf>
    <xf numFmtId="164" fontId="30" fillId="11" borderId="2" applyNumberFormat="0" applyBorder="0">
      <alignment horizontal="right" vertical="center"/>
      <protection locked="0"/>
    </xf>
    <xf numFmtId="164" fontId="29" fillId="11" borderId="16" applyNumberFormat="0" applyBorder="0">
      <alignment horizontal="right" vertical="center"/>
      <protection locked="0"/>
    </xf>
    <xf numFmtId="164" fontId="8" fillId="0" borderId="2" applyNumberFormat="0" applyFill="0" applyBorder="0" applyAlignment="0" applyProtection="0">
      <alignment horizontal="right" vertical="center"/>
    </xf>
    <xf numFmtId="164" fontId="8" fillId="0" borderId="2" applyNumberFormat="0" applyFill="0" applyBorder="0" applyAlignment="0" applyProtection="0">
      <alignment horizontal="right" vertical="center"/>
    </xf>
    <xf numFmtId="0" fontId="26" fillId="0" borderId="21" applyNumberFormat="0" applyFont="0" applyFill="0" applyAlignment="0" applyProtection="0"/>
    <xf numFmtId="0" fontId="5" fillId="0" borderId="0"/>
    <xf numFmtId="44" fontId="9" fillId="0" borderId="0" applyFont="0" applyFill="0" applyBorder="0" applyAlignment="0" applyProtection="0"/>
    <xf numFmtId="0" fontId="4" fillId="0" borderId="0"/>
    <xf numFmtId="0" fontId="38" fillId="0" borderId="0"/>
    <xf numFmtId="9" fontId="38" fillId="0" borderId="0" applyFont="0" applyFill="0" applyBorder="0" applyAlignment="0" applyProtection="0"/>
    <xf numFmtId="43" fontId="38" fillId="0" borderId="0" applyFont="0" applyFill="0" applyBorder="0" applyAlignment="0" applyProtection="0"/>
    <xf numFmtId="0" fontId="4" fillId="0" borderId="0"/>
    <xf numFmtId="0" fontId="3" fillId="0" borderId="0"/>
    <xf numFmtId="0" fontId="2" fillId="0" borderId="0"/>
    <xf numFmtId="0" fontId="1" fillId="0" borderId="0"/>
    <xf numFmtId="0" fontId="1" fillId="0" borderId="0"/>
    <xf numFmtId="0" fontId="1" fillId="0" borderId="0"/>
  </cellStyleXfs>
  <cellXfs count="263">
    <xf numFmtId="0" fontId="0" fillId="0" borderId="0" xfId="0"/>
    <xf numFmtId="166" fontId="0" fillId="0" borderId="0" xfId="0" applyNumberFormat="1" applyFont="1"/>
    <xf numFmtId="10" fontId="0" fillId="0" borderId="0" xfId="0" applyNumberFormat="1" applyFont="1"/>
    <xf numFmtId="166" fontId="0" fillId="0" borderId="0" xfId="0" applyNumberFormat="1"/>
    <xf numFmtId="166" fontId="0" fillId="0" borderId="15" xfId="0" applyNumberFormat="1" applyBorder="1"/>
    <xf numFmtId="10" fontId="0" fillId="0" borderId="13" xfId="0" applyNumberFormat="1" applyFont="1" applyBorder="1"/>
    <xf numFmtId="166" fontId="0" fillId="0" borderId="12" xfId="0" applyNumberFormat="1" applyFont="1" applyBorder="1"/>
    <xf numFmtId="166" fontId="0" fillId="0" borderId="0" xfId="0" applyNumberFormat="1" applyBorder="1"/>
    <xf numFmtId="0" fontId="0" fillId="0" borderId="0" xfId="0" applyBorder="1"/>
    <xf numFmtId="166" fontId="0" fillId="0" borderId="0" xfId="0" applyNumberFormat="1" applyFont="1" applyBorder="1"/>
    <xf numFmtId="10" fontId="0" fillId="0" borderId="0" xfId="0" applyNumberFormat="1" applyFont="1" applyBorder="1"/>
    <xf numFmtId="0" fontId="0" fillId="0" borderId="12" xfId="0" applyBorder="1"/>
    <xf numFmtId="166" fontId="0" fillId="0" borderId="0" xfId="0" applyNumberFormat="1" applyFont="1"/>
    <xf numFmtId="10" fontId="0" fillId="0" borderId="0" xfId="0" applyNumberFormat="1" applyFont="1"/>
    <xf numFmtId="166" fontId="0" fillId="0" borderId="0" xfId="0" applyNumberFormat="1"/>
    <xf numFmtId="43" fontId="0" fillId="0" borderId="0" xfId="0" applyNumberFormat="1"/>
    <xf numFmtId="166" fontId="0" fillId="0" borderId="12" xfId="0" applyNumberFormat="1" applyFont="1" applyBorder="1"/>
    <xf numFmtId="0" fontId="31" fillId="0" borderId="0" xfId="0" applyFont="1"/>
    <xf numFmtId="0" fontId="17" fillId="0" borderId="0" xfId="0" applyFont="1"/>
    <xf numFmtId="0" fontId="17" fillId="0" borderId="0" xfId="0" applyFont="1" applyAlignment="1">
      <alignment wrapText="1"/>
    </xf>
    <xf numFmtId="0" fontId="9" fillId="0" borderId="0" xfId="0" applyFont="1"/>
    <xf numFmtId="0" fontId="9" fillId="0" borderId="12" xfId="0" applyFont="1" applyBorder="1" applyAlignment="1">
      <alignment horizontal="center"/>
    </xf>
    <xf numFmtId="0" fontId="9" fillId="0" borderId="12" xfId="0" applyFont="1" applyBorder="1" applyAlignment="1">
      <alignment horizontal="center" wrapText="1"/>
    </xf>
    <xf numFmtId="0" fontId="9" fillId="0" borderId="0" xfId="0" applyFont="1" applyAlignment="1">
      <alignment horizontal="center"/>
    </xf>
    <xf numFmtId="0" fontId="9" fillId="0" borderId="0" xfId="0" applyFont="1" applyAlignment="1">
      <alignment wrapText="1"/>
    </xf>
    <xf numFmtId="14" fontId="9" fillId="0" borderId="0" xfId="0" applyNumberFormat="1" applyFont="1"/>
    <xf numFmtId="0" fontId="9" fillId="0" borderId="0" xfId="0" quotePrefix="1" applyFont="1" applyAlignment="1">
      <alignment horizontal="center" wrapText="1"/>
    </xf>
    <xf numFmtId="166" fontId="9" fillId="0" borderId="0" xfId="0" applyNumberFormat="1" applyFont="1" applyAlignment="1">
      <alignment horizontal="center"/>
    </xf>
    <xf numFmtId="43" fontId="9" fillId="0" borderId="0" xfId="0" applyNumberFormat="1" applyFont="1" applyAlignment="1">
      <alignment horizontal="center"/>
    </xf>
    <xf numFmtId="0" fontId="9" fillId="0" borderId="0" xfId="0" applyFont="1" applyAlignment="1">
      <alignment horizontal="center" wrapText="1"/>
    </xf>
    <xf numFmtId="166" fontId="9" fillId="0" borderId="0" xfId="0" quotePrefix="1" applyNumberFormat="1" applyFont="1" applyAlignment="1">
      <alignment horizontal="center" wrapText="1"/>
    </xf>
    <xf numFmtId="0" fontId="0" fillId="0" borderId="0" xfId="0"/>
    <xf numFmtId="0" fontId="0" fillId="0" borderId="0" xfId="0"/>
    <xf numFmtId="0" fontId="8" fillId="3" borderId="1" xfId="0" applyNumberFormat="1" applyFont="1" applyFill="1" applyBorder="1" applyAlignment="1"/>
    <xf numFmtId="0" fontId="8" fillId="3" borderId="1" xfId="0" applyNumberFormat="1" applyFont="1" applyFill="1" applyBorder="1" applyAlignment="1"/>
    <xf numFmtId="0" fontId="7" fillId="2" borderId="1" xfId="0" quotePrefix="1" applyNumberFormat="1" applyFont="1" applyFill="1" applyBorder="1" applyAlignment="1"/>
    <xf numFmtId="0" fontId="8" fillId="3" borderId="1" xfId="0" quotePrefix="1" applyNumberFormat="1" applyFont="1" applyFill="1" applyBorder="1" applyAlignment="1"/>
    <xf numFmtId="0" fontId="8" fillId="3" borderId="1" xfId="0" quotePrefix="1" applyNumberFormat="1" applyFont="1" applyFill="1" applyBorder="1" applyAlignment="1">
      <alignment horizontal="right"/>
    </xf>
    <xf numFmtId="0" fontId="8" fillId="3" borderId="1" xfId="0" quotePrefix="1" applyNumberFormat="1" applyFont="1" applyFill="1" applyBorder="1" applyAlignment="1"/>
    <xf numFmtId="167" fontId="8" fillId="0" borderId="18" xfId="0" applyNumberFormat="1" applyFont="1" applyBorder="1" applyAlignment="1">
      <alignment horizontal="right" vertical="center"/>
    </xf>
    <xf numFmtId="167" fontId="8" fillId="0" borderId="17" xfId="0" applyNumberFormat="1" applyFont="1" applyBorder="1" applyAlignment="1">
      <alignment horizontal="right" vertical="center"/>
    </xf>
    <xf numFmtId="0" fontId="8" fillId="3" borderId="14" xfId="0" applyNumberFormat="1" applyFont="1" applyFill="1" applyBorder="1" applyAlignment="1">
      <alignment horizontal="center"/>
    </xf>
    <xf numFmtId="10" fontId="0" fillId="0" borderId="0" xfId="0" applyNumberFormat="1" applyFont="1"/>
    <xf numFmtId="166" fontId="0" fillId="0" borderId="12" xfId="0" applyNumberFormat="1" applyFont="1" applyBorder="1"/>
    <xf numFmtId="43" fontId="0" fillId="0" borderId="0" xfId="0" applyNumberFormat="1" applyFont="1"/>
    <xf numFmtId="44" fontId="20" fillId="0" borderId="0" xfId="0" applyNumberFormat="1" applyFont="1"/>
    <xf numFmtId="166" fontId="0" fillId="0" borderId="0" xfId="0" applyNumberFormat="1"/>
    <xf numFmtId="0" fontId="8" fillId="3" borderId="1" xfId="0" quotePrefix="1" applyNumberFormat="1" applyFont="1" applyFill="1" applyBorder="1" applyAlignment="1"/>
    <xf numFmtId="0" fontId="0" fillId="0" borderId="0" xfId="0"/>
    <xf numFmtId="166" fontId="0" fillId="0" borderId="0" xfId="0" applyNumberFormat="1" applyFont="1"/>
    <xf numFmtId="0" fontId="20" fillId="0" borderId="0" xfId="0" applyFont="1"/>
    <xf numFmtId="166" fontId="0" fillId="0" borderId="0" xfId="0" applyNumberFormat="1"/>
    <xf numFmtId="166" fontId="0" fillId="0" borderId="12" xfId="0" applyNumberFormat="1" applyFont="1" applyBorder="1"/>
    <xf numFmtId="0" fontId="9" fillId="0" borderId="0" xfId="0" applyFont="1" applyAlignment="1">
      <alignment horizontal="center"/>
    </xf>
    <xf numFmtId="166" fontId="9" fillId="0" borderId="0" xfId="0" applyNumberFormat="1" applyFont="1" applyAlignment="1">
      <alignment horizontal="center"/>
    </xf>
    <xf numFmtId="43" fontId="9" fillId="0" borderId="0" xfId="0" applyNumberFormat="1" applyFont="1" applyAlignment="1">
      <alignment horizontal="center"/>
    </xf>
    <xf numFmtId="39" fontId="0" fillId="0" borderId="0" xfId="0" applyNumberFormat="1"/>
    <xf numFmtId="165" fontId="0" fillId="0" borderId="0" xfId="0" applyNumberFormat="1"/>
    <xf numFmtId="0" fontId="7" fillId="2" borderId="22" xfId="0" applyFont="1" applyFill="1" applyBorder="1" applyAlignment="1"/>
    <xf numFmtId="0" fontId="17" fillId="0" borderId="0" xfId="0" applyFont="1"/>
    <xf numFmtId="0" fontId="17" fillId="0" borderId="0" xfId="0" applyFont="1" applyAlignment="1">
      <alignment wrapText="1"/>
    </xf>
    <xf numFmtId="10" fontId="0" fillId="0" borderId="0" xfId="0" applyNumberFormat="1"/>
    <xf numFmtId="9" fontId="20" fillId="0" borderId="0" xfId="0" applyNumberFormat="1" applyFont="1"/>
    <xf numFmtId="0" fontId="8" fillId="3" borderId="1" xfId="0" applyNumberFormat="1" applyFont="1" applyFill="1" applyBorder="1" applyAlignment="1"/>
    <xf numFmtId="0" fontId="8" fillId="3" borderId="1" xfId="0" quotePrefix="1" applyNumberFormat="1" applyFont="1" applyFill="1" applyBorder="1" applyAlignment="1"/>
    <xf numFmtId="0" fontId="8" fillId="3" borderId="23" xfId="0" applyNumberFormat="1" applyFont="1" applyFill="1" applyBorder="1" applyAlignment="1">
      <alignment horizontal="center"/>
    </xf>
    <xf numFmtId="165" fontId="8" fillId="0" borderId="2" xfId="0" applyNumberFormat="1" applyFont="1" applyBorder="1" applyAlignment="1">
      <alignment horizontal="right" vertical="center"/>
    </xf>
    <xf numFmtId="10" fontId="9" fillId="0" borderId="0" xfId="0" applyNumberFormat="1" applyFont="1" applyAlignment="1">
      <alignment horizontal="center"/>
    </xf>
    <xf numFmtId="0" fontId="9" fillId="0" borderId="0" xfId="0" applyFont="1" applyAlignment="1">
      <alignment wrapText="1"/>
    </xf>
    <xf numFmtId="168" fontId="0" fillId="0" borderId="0" xfId="0" applyNumberFormat="1"/>
    <xf numFmtId="49" fontId="32" fillId="0" borderId="0" xfId="0" applyNumberFormat="1" applyFont="1"/>
    <xf numFmtId="49" fontId="17" fillId="0" borderId="0" xfId="0" applyNumberFormat="1" applyFont="1"/>
    <xf numFmtId="49" fontId="34" fillId="0" borderId="0" xfId="0" applyNumberFormat="1" applyFont="1"/>
    <xf numFmtId="49" fontId="33" fillId="0" borderId="0" xfId="0" applyNumberFormat="1" applyFont="1"/>
    <xf numFmtId="0" fontId="18" fillId="0" borderId="0" xfId="0" applyFont="1"/>
    <xf numFmtId="49" fontId="17" fillId="0" borderId="0" xfId="0" applyNumberFormat="1" applyFont="1"/>
    <xf numFmtId="0" fontId="36" fillId="0" borderId="0" xfId="0" applyFont="1" applyAlignment="1">
      <alignment vertical="center"/>
    </xf>
    <xf numFmtId="0" fontId="6" fillId="0" borderId="0" xfId="0" applyFont="1" applyAlignment="1">
      <alignment horizontal="right"/>
    </xf>
    <xf numFmtId="0" fontId="36" fillId="0" borderId="0" xfId="0" applyFont="1"/>
    <xf numFmtId="0" fontId="17" fillId="0" borderId="0" xfId="0" applyFont="1"/>
    <xf numFmtId="0" fontId="17" fillId="0" borderId="0" xfId="0" applyFont="1" applyAlignment="1">
      <alignment wrapText="1"/>
    </xf>
    <xf numFmtId="0" fontId="17" fillId="25" borderId="0" xfId="0" applyFont="1" applyFill="1" applyAlignment="1">
      <alignment wrapText="1"/>
    </xf>
    <xf numFmtId="0" fontId="17" fillId="0" borderId="0" xfId="0" applyFont="1" applyAlignment="1">
      <alignment horizontal="left"/>
    </xf>
    <xf numFmtId="0" fontId="6" fillId="0" borderId="0" xfId="0" applyFont="1" applyAlignment="1">
      <alignment horizontal="left"/>
    </xf>
    <xf numFmtId="0" fontId="17" fillId="8" borderId="0" xfId="0" applyFont="1" applyFill="1" applyAlignment="1">
      <alignment wrapText="1"/>
    </xf>
    <xf numFmtId="0" fontId="17" fillId="0" borderId="12" xfId="0" applyFont="1" applyBorder="1"/>
    <xf numFmtId="0" fontId="19" fillId="0" borderId="12" xfId="0" applyFont="1" applyBorder="1" applyAlignment="1">
      <alignment wrapText="1"/>
    </xf>
    <xf numFmtId="0" fontId="17" fillId="0" borderId="0" xfId="0" applyFont="1" applyAlignment="1">
      <alignment horizontal="left" wrapText="1"/>
    </xf>
    <xf numFmtId="49" fontId="33" fillId="0" borderId="0" xfId="0" applyNumberFormat="1" applyFont="1"/>
    <xf numFmtId="0" fontId="0" fillId="0" borderId="0" xfId="0"/>
    <xf numFmtId="0" fontId="17" fillId="0" borderId="0" xfId="0" applyFont="1" applyAlignment="1">
      <alignment wrapText="1"/>
    </xf>
    <xf numFmtId="0" fontId="17" fillId="0" borderId="0" xfId="0" applyFont="1"/>
    <xf numFmtId="49" fontId="37" fillId="0" borderId="0" xfId="0" applyNumberFormat="1" applyFont="1"/>
    <xf numFmtId="0" fontId="17" fillId="0" borderId="0" xfId="0" quotePrefix="1" applyFont="1"/>
    <xf numFmtId="0" fontId="17" fillId="24" borderId="0" xfId="0" applyFont="1" applyFill="1" applyAlignment="1">
      <alignment wrapText="1"/>
    </xf>
    <xf numFmtId="49" fontId="33" fillId="0" borderId="0" xfId="0" quotePrefix="1" applyNumberFormat="1" applyFont="1"/>
    <xf numFmtId="14" fontId="6" fillId="0" borderId="0" xfId="0" applyNumberFormat="1" applyFont="1"/>
    <xf numFmtId="0" fontId="17" fillId="8" borderId="0" xfId="0" applyFont="1" applyFill="1"/>
    <xf numFmtId="0" fontId="17" fillId="0" borderId="0" xfId="0" quotePrefix="1" applyFont="1" applyAlignment="1">
      <alignment wrapText="1"/>
    </xf>
    <xf numFmtId="0" fontId="6" fillId="0" borderId="0" xfId="0" applyFont="1"/>
    <xf numFmtId="0" fontId="17" fillId="0" borderId="0" xfId="0" applyFont="1" applyAlignment="1">
      <alignment horizontal="center" wrapText="1"/>
    </xf>
    <xf numFmtId="0" fontId="6" fillId="0" borderId="0" xfId="0" applyFont="1" applyAlignment="1">
      <alignment wrapText="1"/>
    </xf>
    <xf numFmtId="0" fontId="0" fillId="0" borderId="0" xfId="0"/>
    <xf numFmtId="0" fontId="8" fillId="3" borderId="1" xfId="0" applyNumberFormat="1" applyFont="1" applyFill="1" applyBorder="1" applyAlignment="1"/>
    <xf numFmtId="165" fontId="8" fillId="0" borderId="2" xfId="0" applyNumberFormat="1" applyFont="1" applyBorder="1" applyAlignment="1">
      <alignment horizontal="right" vertical="center"/>
    </xf>
    <xf numFmtId="0" fontId="7" fillId="2" borderId="1" xfId="0" applyNumberFormat="1" applyFont="1" applyFill="1" applyBorder="1" applyAlignment="1"/>
    <xf numFmtId="0" fontId="8" fillId="3" borderId="1" xfId="0" applyNumberFormat="1" applyFont="1" applyFill="1" applyBorder="1" applyAlignment="1"/>
    <xf numFmtId="0" fontId="7" fillId="2" borderId="1" xfId="0" quotePrefix="1" applyNumberFormat="1" applyFont="1" applyFill="1" applyBorder="1" applyAlignment="1"/>
    <xf numFmtId="0" fontId="8" fillId="3" borderId="1" xfId="0" quotePrefix="1" applyNumberFormat="1" applyFont="1" applyFill="1" applyBorder="1" applyAlignment="1"/>
    <xf numFmtId="0" fontId="8" fillId="3" borderId="1" xfId="0" quotePrefix="1" applyNumberFormat="1" applyFont="1" applyFill="1" applyBorder="1" applyAlignment="1"/>
    <xf numFmtId="0" fontId="8" fillId="3" borderId="1" xfId="0" quotePrefix="1" applyNumberFormat="1" applyFont="1" applyFill="1" applyBorder="1" applyAlignment="1">
      <alignment horizontal="right"/>
    </xf>
    <xf numFmtId="0" fontId="7" fillId="2" borderId="1" xfId="5" quotePrefix="1" applyNumberFormat="1" applyAlignment="1"/>
    <xf numFmtId="0" fontId="8" fillId="3" borderId="1" xfId="23" quotePrefix="1" applyNumberFormat="1" applyAlignment="1"/>
    <xf numFmtId="0" fontId="8" fillId="3" borderId="1" xfId="23" quotePrefix="1" applyNumberFormat="1" applyAlignment="1">
      <alignment wrapText="1"/>
    </xf>
    <xf numFmtId="10" fontId="0" fillId="0" borderId="0" xfId="6" applyNumberFormat="1" applyFont="1"/>
    <xf numFmtId="0" fontId="7" fillId="2" borderId="1" xfId="5" applyNumberFormat="1" applyAlignment="1"/>
    <xf numFmtId="0" fontId="8" fillId="3" borderId="1" xfId="23" quotePrefix="1" applyNumberFormat="1" applyAlignment="1">
      <alignment horizontal="right"/>
    </xf>
    <xf numFmtId="0" fontId="8" fillId="3" borderId="1" xfId="23" applyNumberFormat="1" applyAlignment="1"/>
    <xf numFmtId="0" fontId="0" fillId="0" borderId="0" xfId="0" applyAlignment="1">
      <alignment horizontal="center"/>
    </xf>
    <xf numFmtId="41" fontId="9" fillId="0" borderId="0" xfId="0" applyNumberFormat="1" applyFont="1"/>
    <xf numFmtId="166" fontId="0" fillId="0" borderId="0" xfId="7" applyNumberFormat="1" applyFont="1"/>
    <xf numFmtId="43" fontId="0" fillId="0" borderId="0" xfId="0" applyNumberFormat="1" applyAlignment="1">
      <alignment horizontal="center"/>
    </xf>
    <xf numFmtId="0" fontId="0" fillId="0" borderId="0" xfId="0" applyAlignment="1">
      <alignment wrapText="1"/>
    </xf>
    <xf numFmtId="0" fontId="8" fillId="3" borderId="1" xfId="23" applyNumberFormat="1" applyAlignment="1"/>
    <xf numFmtId="0" fontId="8" fillId="3" borderId="1" xfId="23" applyNumberFormat="1" applyBorder="1" applyAlignment="1"/>
    <xf numFmtId="0" fontId="8" fillId="3" borderId="1" xfId="23" quotePrefix="1" applyNumberFormat="1" applyBorder="1" applyAlignment="1"/>
    <xf numFmtId="0" fontId="8" fillId="3" borderId="1" xfId="23" quotePrefix="1" applyNumberFormat="1" applyAlignment="1"/>
    <xf numFmtId="0" fontId="0" fillId="0" borderId="0" xfId="0" applyFill="1"/>
    <xf numFmtId="43" fontId="0" fillId="0" borderId="0" xfId="0" applyNumberFormat="1" applyFill="1"/>
    <xf numFmtId="0" fontId="8" fillId="3" borderId="1" xfId="23" applyNumberFormat="1" applyAlignment="1"/>
    <xf numFmtId="0" fontId="8" fillId="3" borderId="1" xfId="23" applyNumberFormat="1" applyBorder="1" applyAlignment="1"/>
    <xf numFmtId="0" fontId="8" fillId="3" borderId="1" xfId="23" quotePrefix="1" applyNumberFormat="1" applyBorder="1" applyAlignment="1"/>
    <xf numFmtId="0" fontId="8" fillId="3" borderId="1" xfId="23" quotePrefix="1" applyNumberFormat="1" applyBorder="1" applyAlignment="1">
      <alignment horizontal="right"/>
    </xf>
    <xf numFmtId="167" fontId="8" fillId="0" borderId="18" xfId="4" applyNumberFormat="1" applyBorder="1">
      <alignment horizontal="right" vertical="center"/>
    </xf>
    <xf numFmtId="0" fontId="8" fillId="3" borderId="1" xfId="23" quotePrefix="1" applyNumberFormat="1" applyAlignment="1"/>
    <xf numFmtId="0" fontId="8" fillId="3" borderId="1" xfId="23" applyNumberFormat="1" applyAlignment="1"/>
    <xf numFmtId="0" fontId="8" fillId="3" borderId="1" xfId="23" applyNumberFormat="1" applyBorder="1" applyAlignment="1"/>
    <xf numFmtId="0" fontId="8" fillId="3" borderId="1" xfId="23" quotePrefix="1" applyNumberFormat="1" applyBorder="1" applyAlignment="1"/>
    <xf numFmtId="0" fontId="8" fillId="3" borderId="1" xfId="23" quotePrefix="1" applyNumberFormat="1" applyBorder="1" applyAlignment="1">
      <alignment horizontal="right"/>
    </xf>
    <xf numFmtId="0" fontId="8" fillId="3" borderId="1" xfId="23" quotePrefix="1" applyNumberFormat="1" applyAlignment="1"/>
    <xf numFmtId="165" fontId="8" fillId="0" borderId="2" xfId="4" applyNumberFormat="1">
      <alignment horizontal="right" vertical="center"/>
    </xf>
    <xf numFmtId="165" fontId="8" fillId="0" borderId="2" xfId="4" applyNumberFormat="1">
      <alignment horizontal="right" vertical="center"/>
    </xf>
    <xf numFmtId="0" fontId="8" fillId="3" borderId="1" xfId="23" quotePrefix="1" applyNumberFormat="1" applyBorder="1" applyAlignment="1"/>
    <xf numFmtId="165" fontId="8" fillId="0" borderId="2" xfId="4" applyNumberFormat="1">
      <alignment horizontal="right" vertical="center"/>
    </xf>
    <xf numFmtId="165" fontId="8" fillId="0" borderId="18" xfId="4" applyNumberFormat="1" applyBorder="1">
      <alignment horizontal="right" vertical="center"/>
    </xf>
    <xf numFmtId="165" fontId="8" fillId="0" borderId="6" xfId="4" applyNumberFormat="1" applyBorder="1">
      <alignment horizontal="right" vertical="center"/>
    </xf>
    <xf numFmtId="0" fontId="0" fillId="0" borderId="0" xfId="0"/>
    <xf numFmtId="44" fontId="0" fillId="0" borderId="0" xfId="0" applyNumberFormat="1"/>
    <xf numFmtId="0" fontId="0" fillId="0" borderId="0" xfId="0" applyAlignment="1">
      <alignment horizontal="right"/>
    </xf>
    <xf numFmtId="44" fontId="10" fillId="4" borderId="7" xfId="42" applyFont="1" applyFill="1" applyBorder="1"/>
    <xf numFmtId="44" fontId="10" fillId="4" borderId="8" xfId="42" applyFont="1" applyFill="1" applyBorder="1"/>
    <xf numFmtId="0" fontId="11" fillId="5" borderId="8" xfId="0" applyFont="1" applyFill="1" applyBorder="1" applyAlignment="1" applyProtection="1">
      <alignment horizontal="center"/>
      <protection locked="0"/>
    </xf>
    <xf numFmtId="0" fontId="12" fillId="6" borderId="0" xfId="0" applyFont="1" applyFill="1"/>
    <xf numFmtId="0" fontId="11" fillId="5" borderId="8" xfId="0" applyFont="1" applyFill="1" applyBorder="1" applyAlignment="1" applyProtection="1">
      <alignment horizontal="left"/>
      <protection locked="0"/>
    </xf>
    <xf numFmtId="1" fontId="11" fillId="6" borderId="8" xfId="0" applyNumberFormat="1" applyFont="1" applyFill="1" applyBorder="1" applyAlignment="1" applyProtection="1">
      <alignment horizontal="left"/>
      <protection locked="0"/>
    </xf>
    <xf numFmtId="0" fontId="13" fillId="4" borderId="8" xfId="0" applyFont="1" applyFill="1" applyBorder="1" applyAlignment="1" applyProtection="1">
      <alignment horizontal="left"/>
      <protection locked="0"/>
    </xf>
    <xf numFmtId="0" fontId="14" fillId="4" borderId="8" xfId="0" applyFont="1" applyFill="1" applyBorder="1"/>
    <xf numFmtId="3" fontId="13" fillId="0" borderId="0" xfId="0" applyNumberFormat="1" applyFont="1" applyAlignment="1">
      <alignment horizontal="center" vertical="center" wrapText="1"/>
    </xf>
    <xf numFmtId="3" fontId="13" fillId="7" borderId="9" xfId="0" applyNumberFormat="1" applyFont="1" applyFill="1" applyBorder="1" applyAlignment="1">
      <alignment horizontal="center" vertical="center" wrapText="1"/>
    </xf>
    <xf numFmtId="3" fontId="13" fillId="7" borderId="10" xfId="0" applyNumberFormat="1" applyFont="1" applyFill="1" applyBorder="1" applyAlignment="1">
      <alignment horizontal="center" vertical="center" wrapText="1"/>
    </xf>
    <xf numFmtId="3" fontId="13" fillId="7" borderId="11" xfId="0" applyNumberFormat="1" applyFont="1" applyFill="1" applyBorder="1" applyAlignment="1">
      <alignment horizontal="center" vertical="center" wrapText="1"/>
    </xf>
    <xf numFmtId="3" fontId="15" fillId="6" borderId="9" xfId="0" applyNumberFormat="1" applyFont="1" applyFill="1" applyBorder="1" applyAlignment="1">
      <alignment horizontal="center" vertical="center" wrapText="1"/>
    </xf>
    <xf numFmtId="0" fontId="16" fillId="0" borderId="0" xfId="0" applyFont="1"/>
    <xf numFmtId="0" fontId="0" fillId="0" borderId="0" xfId="0" applyAlignment="1"/>
    <xf numFmtId="0" fontId="0" fillId="0" borderId="0" xfId="0"/>
    <xf numFmtId="44" fontId="0" fillId="0" borderId="0" xfId="0" applyNumberFormat="1"/>
    <xf numFmtId="0" fontId="0" fillId="0" borderId="0" xfId="0" applyAlignment="1">
      <alignment horizontal="right"/>
    </xf>
    <xf numFmtId="44" fontId="10" fillId="4" borderId="7" xfId="42" applyFont="1" applyFill="1" applyBorder="1"/>
    <xf numFmtId="44" fontId="10" fillId="4" borderId="8" xfId="42" applyFont="1" applyFill="1" applyBorder="1"/>
    <xf numFmtId="0" fontId="11" fillId="5" borderId="8" xfId="0" applyFont="1" applyFill="1" applyBorder="1" applyAlignment="1" applyProtection="1">
      <alignment horizontal="center"/>
      <protection locked="0"/>
    </xf>
    <xf numFmtId="0" fontId="12" fillId="6" borderId="0" xfId="0" applyFont="1" applyFill="1"/>
    <xf numFmtId="0" fontId="11" fillId="5" borderId="8" xfId="0" applyFont="1" applyFill="1" applyBorder="1" applyAlignment="1" applyProtection="1">
      <alignment horizontal="left"/>
      <protection locked="0"/>
    </xf>
    <xf numFmtId="1" fontId="11" fillId="6" borderId="8" xfId="0" applyNumberFormat="1" applyFont="1" applyFill="1" applyBorder="1" applyAlignment="1" applyProtection="1">
      <alignment horizontal="left"/>
      <protection locked="0"/>
    </xf>
    <xf numFmtId="0" fontId="13" fillId="4" borderId="8" xfId="0" applyFont="1" applyFill="1" applyBorder="1" applyAlignment="1" applyProtection="1">
      <alignment horizontal="left"/>
      <protection locked="0"/>
    </xf>
    <xf numFmtId="0" fontId="14" fillId="4" borderId="8" xfId="0" applyFont="1" applyFill="1" applyBorder="1"/>
    <xf numFmtId="3" fontId="13" fillId="0" borderId="0" xfId="0" applyNumberFormat="1" applyFont="1" applyAlignment="1">
      <alignment horizontal="center" vertical="center" wrapText="1"/>
    </xf>
    <xf numFmtId="3" fontId="13" fillId="7" borderId="9" xfId="0" applyNumberFormat="1" applyFont="1" applyFill="1" applyBorder="1" applyAlignment="1">
      <alignment horizontal="center" vertical="center" wrapText="1"/>
    </xf>
    <xf numFmtId="3" fontId="13" fillId="7" borderId="10" xfId="0" applyNumberFormat="1" applyFont="1" applyFill="1" applyBorder="1" applyAlignment="1">
      <alignment horizontal="center" vertical="center" wrapText="1"/>
    </xf>
    <xf numFmtId="3" fontId="13" fillId="7" borderId="11" xfId="0" applyNumberFormat="1" applyFont="1" applyFill="1" applyBorder="1" applyAlignment="1">
      <alignment horizontal="center" vertical="center" wrapText="1"/>
    </xf>
    <xf numFmtId="3" fontId="15" fillId="6" borderId="9" xfId="0" applyNumberFormat="1" applyFont="1" applyFill="1" applyBorder="1" applyAlignment="1">
      <alignment horizontal="center" vertical="center" wrapText="1"/>
    </xf>
    <xf numFmtId="0" fontId="16" fillId="0" borderId="0" xfId="0" applyFont="1"/>
    <xf numFmtId="0" fontId="0" fillId="0" borderId="0" xfId="0" applyAlignment="1"/>
    <xf numFmtId="0" fontId="0" fillId="0" borderId="0" xfId="0"/>
    <xf numFmtId="43" fontId="0" fillId="0" borderId="0" xfId="7" applyFont="1"/>
    <xf numFmtId="43" fontId="0" fillId="0" borderId="0" xfId="0" applyNumberFormat="1"/>
    <xf numFmtId="0" fontId="0" fillId="0" borderId="0" xfId="0" applyAlignment="1">
      <alignment horizontal="left"/>
    </xf>
    <xf numFmtId="0" fontId="0" fillId="0" borderId="0" xfId="0" pivotButton="1"/>
    <xf numFmtId="44" fontId="0" fillId="0" borderId="0" xfId="0" applyNumberFormat="1"/>
    <xf numFmtId="0" fontId="0" fillId="0" borderId="0" xfId="0" applyAlignment="1">
      <alignment horizontal="right"/>
    </xf>
    <xf numFmtId="44" fontId="10" fillId="4" borderId="7" xfId="42" applyFont="1" applyFill="1" applyBorder="1"/>
    <xf numFmtId="44" fontId="10" fillId="4" borderId="8" xfId="42" applyFont="1" applyFill="1" applyBorder="1"/>
    <xf numFmtId="0" fontId="11" fillId="5" borderId="8" xfId="0" applyFont="1" applyFill="1" applyBorder="1" applyAlignment="1" applyProtection="1">
      <alignment horizontal="center"/>
      <protection locked="0"/>
    </xf>
    <xf numFmtId="0" fontId="12" fillId="6" borderId="0" xfId="0" applyFont="1" applyFill="1"/>
    <xf numFmtId="0" fontId="11" fillId="5" borderId="8" xfId="0" applyFont="1" applyFill="1" applyBorder="1" applyAlignment="1" applyProtection="1">
      <alignment horizontal="left"/>
      <protection locked="0"/>
    </xf>
    <xf numFmtId="1" fontId="11" fillId="6" borderId="8" xfId="0" applyNumberFormat="1" applyFont="1" applyFill="1" applyBorder="1" applyAlignment="1" applyProtection="1">
      <alignment horizontal="left"/>
      <protection locked="0"/>
    </xf>
    <xf numFmtId="0" fontId="13" fillId="4" borderId="8" xfId="0" applyFont="1" applyFill="1" applyBorder="1" applyAlignment="1" applyProtection="1">
      <alignment horizontal="left"/>
      <protection locked="0"/>
    </xf>
    <xf numFmtId="0" fontId="14" fillId="4" borderId="8" xfId="0" applyFont="1" applyFill="1" applyBorder="1"/>
    <xf numFmtId="3" fontId="13" fillId="0" borderId="0" xfId="0" applyNumberFormat="1" applyFont="1" applyAlignment="1">
      <alignment horizontal="center" vertical="center" wrapText="1"/>
    </xf>
    <xf numFmtId="3" fontId="13" fillId="7" borderId="9" xfId="0" applyNumberFormat="1" applyFont="1" applyFill="1" applyBorder="1" applyAlignment="1">
      <alignment horizontal="center" vertical="center" wrapText="1"/>
    </xf>
    <xf numFmtId="3" fontId="13" fillId="7" borderId="10" xfId="0" applyNumberFormat="1" applyFont="1" applyFill="1" applyBorder="1" applyAlignment="1">
      <alignment horizontal="center" vertical="center" wrapText="1"/>
    </xf>
    <xf numFmtId="3" fontId="13" fillId="7" borderId="11" xfId="0" applyNumberFormat="1" applyFont="1" applyFill="1" applyBorder="1" applyAlignment="1">
      <alignment horizontal="center" vertical="center" wrapText="1"/>
    </xf>
    <xf numFmtId="3" fontId="15" fillId="6" borderId="9" xfId="0" applyNumberFormat="1" applyFont="1" applyFill="1" applyBorder="1" applyAlignment="1">
      <alignment horizontal="center" vertical="center" wrapText="1"/>
    </xf>
    <xf numFmtId="0" fontId="16" fillId="0" borderId="0" xfId="0" applyFont="1"/>
    <xf numFmtId="44" fontId="0" fillId="0" borderId="13" xfId="0" applyNumberFormat="1" applyBorder="1"/>
    <xf numFmtId="1" fontId="11" fillId="26" borderId="8" xfId="0" applyNumberFormat="1" applyFont="1" applyFill="1" applyBorder="1" applyAlignment="1" applyProtection="1">
      <alignment horizontal="left"/>
      <protection locked="0"/>
    </xf>
    <xf numFmtId="0" fontId="7" fillId="2" borderId="1" xfId="5" quotePrefix="1" applyNumberFormat="1" applyAlignment="1"/>
    <xf numFmtId="0" fontId="8" fillId="3" borderId="1" xfId="23" quotePrefix="1" applyNumberFormat="1" applyAlignment="1">
      <alignment wrapText="1"/>
    </xf>
    <xf numFmtId="165" fontId="8" fillId="0" borderId="2" xfId="4" applyNumberFormat="1">
      <alignment horizontal="right" vertical="center"/>
    </xf>
    <xf numFmtId="0" fontId="7" fillId="2" borderId="1" xfId="5" applyNumberFormat="1" applyBorder="1" applyAlignment="1"/>
    <xf numFmtId="0" fontId="7" fillId="2" borderId="3" xfId="24" applyNumberFormat="1" applyBorder="1" applyAlignment="1"/>
    <xf numFmtId="165" fontId="7" fillId="0" borderId="3" xfId="3" applyNumberFormat="1" applyBorder="1">
      <alignment horizontal="right" vertical="center"/>
    </xf>
    <xf numFmtId="165" fontId="8" fillId="0" borderId="6" xfId="4" applyNumberFormat="1" applyBorder="1">
      <alignment horizontal="right" vertical="center"/>
    </xf>
    <xf numFmtId="165" fontId="7" fillId="0" borderId="5" xfId="3" applyNumberFormat="1" applyBorder="1">
      <alignment horizontal="right" vertical="center"/>
    </xf>
    <xf numFmtId="0" fontId="7" fillId="2" borderId="1" xfId="5" quotePrefix="1" applyNumberFormat="1" applyBorder="1" applyAlignment="1"/>
    <xf numFmtId="0" fontId="8" fillId="3" borderId="1" xfId="23" quotePrefix="1" applyNumberFormat="1" applyBorder="1" applyAlignment="1"/>
    <xf numFmtId="0" fontId="8" fillId="3" borderId="1" xfId="23" quotePrefix="1" applyNumberFormat="1" applyAlignment="1"/>
    <xf numFmtId="0" fontId="7" fillId="2" borderId="4" xfId="24" quotePrefix="1" applyNumberFormat="1" applyBorder="1" applyAlignment="1"/>
    <xf numFmtId="0" fontId="0" fillId="0" borderId="0" xfId="7" applyNumberFormat="1" applyFont="1" applyAlignment="1">
      <alignment horizontal="right"/>
    </xf>
    <xf numFmtId="0" fontId="0" fillId="0" borderId="0" xfId="0" applyFill="1" applyAlignment="1">
      <alignment horizontal="center"/>
    </xf>
    <xf numFmtId="9" fontId="0" fillId="0" borderId="0" xfId="6" applyFont="1" applyFill="1"/>
    <xf numFmtId="10" fontId="9" fillId="0" borderId="0" xfId="0" applyNumberFormat="1" applyFont="1"/>
    <xf numFmtId="49" fontId="8" fillId="3" borderId="1" xfId="23" quotePrefix="1" applyNumberFormat="1" applyBorder="1" applyAlignment="1"/>
    <xf numFmtId="49" fontId="7" fillId="2" borderId="1" xfId="5" quotePrefix="1" applyNumberFormat="1" applyBorder="1" applyAlignment="1"/>
    <xf numFmtId="49" fontId="7" fillId="2" borderId="5" xfId="24" applyNumberFormat="1" applyBorder="1" applyAlignment="1"/>
    <xf numFmtId="49" fontId="0" fillId="0" borderId="0" xfId="0" applyNumberFormat="1"/>
    <xf numFmtId="0" fontId="0" fillId="0" borderId="0" xfId="6" applyNumberFormat="1" applyFont="1"/>
    <xf numFmtId="166" fontId="20" fillId="0" borderId="12" xfId="7" applyNumberFormat="1" applyFont="1" applyBorder="1"/>
    <xf numFmtId="166" fontId="20" fillId="0" borderId="0" xfId="7" applyNumberFormat="1" applyFont="1"/>
    <xf numFmtId="49" fontId="7" fillId="2" borderId="25" xfId="24" applyNumberFormat="1" applyBorder="1" applyAlignment="1"/>
    <xf numFmtId="0" fontId="0" fillId="0" borderId="0" xfId="0"/>
    <xf numFmtId="0" fontId="7" fillId="2" borderId="24" xfId="0" applyFont="1" applyFill="1" applyBorder="1" applyAlignment="1">
      <alignment horizontal="center" wrapText="1"/>
    </xf>
    <xf numFmtId="0" fontId="8" fillId="3" borderId="1" xfId="23" quotePrefix="1" applyNumberFormat="1" applyAlignment="1">
      <alignment horizontal="left"/>
    </xf>
    <xf numFmtId="44" fontId="20" fillId="0" borderId="0" xfId="0" applyNumberFormat="1" applyFont="1"/>
    <xf numFmtId="0" fontId="7" fillId="2" borderId="1" xfId="5" quotePrefix="1" applyNumberFormat="1" applyAlignment="1"/>
    <xf numFmtId="0" fontId="8" fillId="3" borderId="1" xfId="23" quotePrefix="1" applyNumberFormat="1" applyBorder="1" applyAlignment="1"/>
    <xf numFmtId="0" fontId="0" fillId="0" borderId="0" xfId="0" applyBorder="1" applyAlignment="1">
      <alignment horizontal="center"/>
    </xf>
    <xf numFmtId="0" fontId="0" fillId="0" borderId="0" xfId="0"/>
    <xf numFmtId="166" fontId="0" fillId="0" borderId="0" xfId="0" applyNumberFormat="1" applyFont="1"/>
    <xf numFmtId="10" fontId="0" fillId="0" borderId="0" xfId="0" applyNumberFormat="1" applyFont="1"/>
    <xf numFmtId="166" fontId="0" fillId="0" borderId="0" xfId="0" applyNumberFormat="1"/>
    <xf numFmtId="166" fontId="0" fillId="0" borderId="15" xfId="0" applyNumberFormat="1" applyBorder="1"/>
    <xf numFmtId="166" fontId="0" fillId="0" borderId="12" xfId="0" applyNumberFormat="1" applyBorder="1"/>
    <xf numFmtId="10" fontId="0" fillId="0" borderId="13" xfId="0" applyNumberFormat="1" applyFont="1" applyBorder="1"/>
    <xf numFmtId="166" fontId="0" fillId="0" borderId="12" xfId="0" applyNumberFormat="1" applyFont="1" applyBorder="1"/>
    <xf numFmtId="43" fontId="0" fillId="0" borderId="0" xfId="0" applyNumberFormat="1" applyFont="1"/>
    <xf numFmtId="39" fontId="0" fillId="0" borderId="0" xfId="0" applyNumberFormat="1"/>
    <xf numFmtId="9" fontId="20" fillId="0" borderId="0" xfId="0" applyNumberFormat="1" applyFont="1"/>
    <xf numFmtId="165" fontId="8" fillId="0" borderId="2" xfId="0" applyNumberFormat="1" applyFont="1" applyBorder="1" applyAlignment="1">
      <alignment horizontal="right" vertical="center"/>
    </xf>
    <xf numFmtId="168" fontId="0" fillId="0" borderId="0" xfId="0" applyNumberFormat="1"/>
    <xf numFmtId="0" fontId="0" fillId="0" borderId="0" xfId="0" applyAlignment="1">
      <alignment horizontal="center"/>
    </xf>
    <xf numFmtId="0" fontId="8" fillId="3" borderId="0" xfId="0" applyNumberFormat="1" applyFont="1" applyFill="1" applyBorder="1" applyAlignment="1">
      <alignment horizontal="center"/>
    </xf>
    <xf numFmtId="0" fontId="0" fillId="0" borderId="0" xfId="0" applyFill="1"/>
    <xf numFmtId="0" fontId="0" fillId="0" borderId="0" xfId="0" applyAlignment="1">
      <alignment horizontal="left"/>
    </xf>
    <xf numFmtId="10" fontId="20" fillId="0" borderId="0" xfId="6" applyNumberFormat="1" applyFont="1"/>
    <xf numFmtId="165" fontId="8" fillId="0" borderId="2" xfId="4" applyNumberFormat="1">
      <alignment horizontal="right" vertical="center"/>
    </xf>
    <xf numFmtId="10" fontId="0" fillId="0" borderId="0" xfId="6" applyNumberFormat="1" applyFont="1"/>
    <xf numFmtId="166" fontId="0" fillId="0" borderId="0" xfId="7" applyNumberFormat="1" applyFont="1"/>
    <xf numFmtId="9" fontId="0" fillId="0" borderId="0" xfId="0" applyNumberFormat="1"/>
    <xf numFmtId="0" fontId="0" fillId="0" borderId="0" xfId="0" pivotButton="1"/>
    <xf numFmtId="0" fontId="0" fillId="0" borderId="0" xfId="0" applyAlignment="1">
      <alignment horizontal="left" indent="1"/>
    </xf>
    <xf numFmtId="0" fontId="17" fillId="0" borderId="0" xfId="0" applyFont="1" applyAlignment="1">
      <alignment wrapText="1"/>
    </xf>
    <xf numFmtId="0" fontId="17" fillId="0" borderId="0" xfId="0" applyFont="1" applyAlignment="1">
      <alignment horizontal="center" wrapText="1"/>
    </xf>
    <xf numFmtId="0" fontId="17" fillId="0" borderId="0" xfId="0" applyFont="1" applyAlignment="1">
      <alignment horizontal="left" wrapText="1"/>
    </xf>
  </cellXfs>
  <cellStyles count="53">
    <cellStyle name="Comma" xfId="7" builtinId="3"/>
    <cellStyle name="Comma 3" xfId="46" xr:uid="{D6D6C94E-C7DC-404B-9599-028FEE428B0B}"/>
    <cellStyle name="Currency" xfId="42" builtinId="4"/>
    <cellStyle name="Normal" xfId="0" builtinId="0"/>
    <cellStyle name="Normal 2" xfId="41" xr:uid="{FEA05C4F-572F-4457-80A4-4E780CB87FA1}"/>
    <cellStyle name="Normal 2 2" xfId="47" xr:uid="{04B419EF-6F9F-4034-B9EF-81C3C7140B4A}"/>
    <cellStyle name="Normal 2 3" xfId="50" xr:uid="{97B2DACE-5BFB-4B26-B75E-70982862F797}"/>
    <cellStyle name="Normal 3" xfId="43" xr:uid="{04F95EBC-D292-4786-AD2A-4160282A9C1E}"/>
    <cellStyle name="Normal 3 2" xfId="51" xr:uid="{79033A7E-DCC6-4613-8C82-D8B7F762E7C8}"/>
    <cellStyle name="Normal 4" xfId="44" xr:uid="{8287A724-51E6-4FD0-8284-D9B117ED7D9E}"/>
    <cellStyle name="Normal 4 2" xfId="52" xr:uid="{EAD20AF8-C926-4B63-BC37-21AED530EBA5}"/>
    <cellStyle name="Normal 5" xfId="48" xr:uid="{2567F67B-FB45-45F1-9418-0A7B3037EA02}"/>
    <cellStyle name="Normal 6" xfId="49" xr:uid="{296C970F-D7B2-4C07-8004-62FF6EB4F1C1}"/>
    <cellStyle name="Percent" xfId="6" builtinId="5"/>
    <cellStyle name="Percent 2" xfId="45" xr:uid="{285C9D26-60E3-4FD2-A6B6-152305526CA6}"/>
    <cellStyle name="SAPBorder" xfId="22" xr:uid="{3BFBE637-C77B-4547-A919-5AAFCAE23452}"/>
    <cellStyle name="SAPDataCell" xfId="4" xr:uid="{EAACB340-FD17-4283-A45D-A72380419872}"/>
    <cellStyle name="SAPDataTotalCell" xfId="3" xr:uid="{DAD8BC07-A3FE-4E8D-8ECB-B8F915D96A83}"/>
    <cellStyle name="SAPDimensionCell" xfId="5" xr:uid="{6EEB28BF-82A9-4D8E-85A8-4FA179F4124C}"/>
    <cellStyle name="SAPEditableDataCell" xfId="1" xr:uid="{23B06042-532D-4853-8332-795D07E18DDD}"/>
    <cellStyle name="SAPEditableDataTotalCell" xfId="10" xr:uid="{0D048F12-5FC1-4BD3-9FA1-6D5C115952C7}"/>
    <cellStyle name="SAPEmphasized" xfId="30" xr:uid="{49731F28-F39F-4EC7-8CE6-B7C1C498A6AD}"/>
    <cellStyle name="SAPEmphasizedEditableDataCell" xfId="32" xr:uid="{621E0CB6-59D1-46B7-BB7C-409E756B9524}"/>
    <cellStyle name="SAPEmphasizedEditableDataTotalCell" xfId="33" xr:uid="{C42568A3-91F2-4870-AD57-70A728812936}"/>
    <cellStyle name="SAPEmphasizedLockedDataCell" xfId="36" xr:uid="{FC28D428-4DCA-44DD-AD05-4C5992EE3AC2}"/>
    <cellStyle name="SAPEmphasizedLockedDataTotalCell" xfId="37" xr:uid="{C6D3B12E-7166-4F0E-8D3D-98DA638B46BA}"/>
    <cellStyle name="SAPEmphasizedReadonlyDataCell" xfId="34" xr:uid="{05B5D2F9-D69A-4DED-AD28-29E2826D47FB}"/>
    <cellStyle name="SAPEmphasizedReadonlyDataTotalCell" xfId="35" xr:uid="{DF5057AA-4E17-46D8-8E6B-8EEEB6E3C1E1}"/>
    <cellStyle name="SAPEmphasizedTotal" xfId="31" xr:uid="{59F51B03-E2C3-42E4-A8C3-AC1BDE80FD08}"/>
    <cellStyle name="SAPError" xfId="40" xr:uid="{AC19BFD4-4F03-4F87-A2C8-302E4AA8948B}"/>
    <cellStyle name="SAPExceptionLevel1" xfId="13" xr:uid="{8D7F02C5-4630-4DCA-9B11-FF9FBBF375B2}"/>
    <cellStyle name="SAPExceptionLevel2" xfId="14" xr:uid="{894C2AC2-E219-4BCB-A7AA-912D0B2A84E5}"/>
    <cellStyle name="SAPExceptionLevel3" xfId="15" xr:uid="{DC36358B-C0C2-4510-8A9F-9BBE510B538F}"/>
    <cellStyle name="SAPExceptionLevel4" xfId="16" xr:uid="{51EBCCC9-FCD6-4B80-B7FD-BD923DE2E245}"/>
    <cellStyle name="SAPExceptionLevel5" xfId="17" xr:uid="{3E37B287-D6D9-4857-AD99-75E29FD36F74}"/>
    <cellStyle name="SAPExceptionLevel6" xfId="18" xr:uid="{2A04A1A2-9677-4188-96D8-35B7F2EC0C91}"/>
    <cellStyle name="SAPExceptionLevel7" xfId="19" xr:uid="{57DABA75-08A0-4CF9-AD5E-88CA242BC069}"/>
    <cellStyle name="SAPExceptionLevel8" xfId="20" xr:uid="{22CB7C37-E14F-4445-8C4A-E603CF9C2841}"/>
    <cellStyle name="SAPExceptionLevel9" xfId="21" xr:uid="{5006A43F-4423-40D3-ACE3-FB88063D2CD7}"/>
    <cellStyle name="SAPFormula" xfId="39" xr:uid="{0DFCB920-D4A3-4A04-9B58-CBFB6FAFA855}"/>
    <cellStyle name="SAPGroupingFillCell" xfId="2" xr:uid="{83677782-B7EF-4DC1-8E2C-43DFE6ED26F8}"/>
    <cellStyle name="SAPHierarchyCell0" xfId="25" xr:uid="{EA708ACB-F8A4-4185-B8BD-F92BAC1A4151}"/>
    <cellStyle name="SAPHierarchyCell1" xfId="26" xr:uid="{F4DC7CBA-5CB1-419D-8447-722B9658C83B}"/>
    <cellStyle name="SAPHierarchyCell2" xfId="27" xr:uid="{066F0B3F-7E28-4876-8665-6D4F70682B88}"/>
    <cellStyle name="SAPHierarchyCell3" xfId="28" xr:uid="{3438A8A6-E4EC-45E8-8198-042B97B03581}"/>
    <cellStyle name="SAPHierarchyCell4" xfId="29" xr:uid="{8F61966A-BE92-4327-B7D6-90BAB9E312F3}"/>
    <cellStyle name="SAPLockedDataCell" xfId="9" xr:uid="{452820D2-2B49-4CFE-B2E5-B893E060C8A9}"/>
    <cellStyle name="SAPLockedDataTotalCell" xfId="12" xr:uid="{E8964A23-FBA7-44F9-97AD-A32117355CEE}"/>
    <cellStyle name="SAPMemberCell" xfId="23" xr:uid="{41F719C2-4523-40F0-84D0-A6145C570B42}"/>
    <cellStyle name="SAPMemberTotalCell" xfId="24" xr:uid="{9ECFFE5F-532A-44BB-8D12-46F50F6CB4C8}"/>
    <cellStyle name="SAPMessageText" xfId="38" xr:uid="{FE051FE4-708C-40D1-88C0-750BBBF50E79}"/>
    <cellStyle name="SAPReadonlyDataCell" xfId="8" xr:uid="{753B4C86-9419-4434-91D7-C06F560B8549}"/>
    <cellStyle name="SAPReadonlyDataTotalCell" xfId="11" xr:uid="{6E3BEF97-A311-4BE4-BCE1-048D0E50D584}"/>
  </cellStyles>
  <dxfs count="5">
    <dxf>
      <font>
        <color rgb="FF9C0006"/>
      </font>
      <fill>
        <patternFill>
          <bgColor rgb="FFFFC7CE"/>
        </patternFill>
      </fill>
    </dxf>
    <dxf>
      <font>
        <color rgb="FF9C0006"/>
      </font>
      <fill>
        <patternFill>
          <bgColor rgb="FFFFC7CE"/>
        </patternFill>
      </fill>
    </dxf>
    <dxf>
      <numFmt numFmtId="13" formatCode="0%"/>
    </dxf>
    <dxf>
      <numFmt numFmtId="13" formatCode="0%"/>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9</xdr:col>
      <xdr:colOff>570670</xdr:colOff>
      <xdr:row>29</xdr:row>
      <xdr:rowOff>132790</xdr:rowOff>
    </xdr:to>
    <xdr:pic>
      <xdr:nvPicPr>
        <xdr:cNvPr id="2" name="Picture 1">
          <a:extLst>
            <a:ext uri="{FF2B5EF4-FFF2-40B4-BE49-F238E27FC236}">
              <a16:creationId xmlns:a16="http://schemas.microsoft.com/office/drawing/2014/main" id="{C3F0EE62-F258-4110-982F-0307CED8BA4B}"/>
            </a:ext>
          </a:extLst>
        </xdr:cNvPr>
        <xdr:cNvPicPr>
          <a:picLocks noChangeAspect="1"/>
        </xdr:cNvPicPr>
      </xdr:nvPicPr>
      <xdr:blipFill>
        <a:blip xmlns:r="http://schemas.openxmlformats.org/officeDocument/2006/relationships" r:embed="rId1"/>
        <a:stretch>
          <a:fillRect/>
        </a:stretch>
      </xdr:blipFill>
      <xdr:spPr>
        <a:xfrm>
          <a:off x="0" y="180975"/>
          <a:ext cx="6638095" cy="4476190"/>
        </a:xfrm>
        <a:prstGeom prst="rect">
          <a:avLst/>
        </a:prstGeom>
      </xdr:spPr>
    </xdr:pic>
    <xdr:clientData/>
  </xdr:twoCellAnchor>
  <xdr:twoCellAnchor editAs="oneCell">
    <xdr:from>
      <xdr:col>16</xdr:col>
      <xdr:colOff>0</xdr:colOff>
      <xdr:row>5</xdr:row>
      <xdr:rowOff>0</xdr:rowOff>
    </xdr:from>
    <xdr:to>
      <xdr:col>26</xdr:col>
      <xdr:colOff>18216</xdr:colOff>
      <xdr:row>29</xdr:row>
      <xdr:rowOff>132790</xdr:rowOff>
    </xdr:to>
    <xdr:pic>
      <xdr:nvPicPr>
        <xdr:cNvPr id="4" name="Picture 3">
          <a:extLst>
            <a:ext uri="{FF2B5EF4-FFF2-40B4-BE49-F238E27FC236}">
              <a16:creationId xmlns:a16="http://schemas.microsoft.com/office/drawing/2014/main" id="{8672A562-8FE1-453F-B3DC-6027E6BF3BD0}"/>
            </a:ext>
          </a:extLst>
        </xdr:cNvPr>
        <xdr:cNvPicPr>
          <a:picLocks noChangeAspect="1"/>
        </xdr:cNvPicPr>
      </xdr:nvPicPr>
      <xdr:blipFill>
        <a:blip xmlns:r="http://schemas.openxmlformats.org/officeDocument/2006/relationships" r:embed="rId2"/>
        <a:stretch>
          <a:fillRect/>
        </a:stretch>
      </xdr:blipFill>
      <xdr:spPr>
        <a:xfrm>
          <a:off x="6962775" y="180975"/>
          <a:ext cx="6666667" cy="4476190"/>
        </a:xfrm>
        <a:prstGeom prst="rect">
          <a:avLst/>
        </a:prstGeom>
      </xdr:spPr>
    </xdr:pic>
    <xdr:clientData/>
  </xdr:twoCellAnchor>
  <xdr:twoCellAnchor editAs="oneCell">
    <xdr:from>
      <xdr:col>0</xdr:col>
      <xdr:colOff>0</xdr:colOff>
      <xdr:row>1</xdr:row>
      <xdr:rowOff>0</xdr:rowOff>
    </xdr:from>
    <xdr:to>
      <xdr:col>15</xdr:col>
      <xdr:colOff>342900</xdr:colOff>
      <xdr:row>31</xdr:row>
      <xdr:rowOff>133349</xdr:rowOff>
    </xdr:to>
    <xdr:pic>
      <xdr:nvPicPr>
        <xdr:cNvPr id="5" name="Picture 4">
          <a:extLst>
            <a:ext uri="{FF2B5EF4-FFF2-40B4-BE49-F238E27FC236}">
              <a16:creationId xmlns:a16="http://schemas.microsoft.com/office/drawing/2014/main" id="{F967EC3D-9101-41C7-955F-391E9EF7FA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84150"/>
          <a:ext cx="10058400" cy="5657849"/>
        </a:xfrm>
        <a:prstGeom prst="rect">
          <a:avLst/>
        </a:prstGeom>
      </xdr:spPr>
    </xdr:pic>
    <xdr:clientData/>
  </xdr:twoCellAnchor>
  <xdr:twoCellAnchor editAs="oneCell">
    <xdr:from>
      <xdr:col>10</xdr:col>
      <xdr:colOff>0</xdr:colOff>
      <xdr:row>1</xdr:row>
      <xdr:rowOff>0</xdr:rowOff>
    </xdr:from>
    <xdr:to>
      <xdr:col>25</xdr:col>
      <xdr:colOff>412750</xdr:colOff>
      <xdr:row>31</xdr:row>
      <xdr:rowOff>133349</xdr:rowOff>
    </xdr:to>
    <xdr:pic>
      <xdr:nvPicPr>
        <xdr:cNvPr id="6" name="Picture 5">
          <a:extLst>
            <a:ext uri="{FF2B5EF4-FFF2-40B4-BE49-F238E27FC236}">
              <a16:creationId xmlns:a16="http://schemas.microsoft.com/office/drawing/2014/main" id="{5866545A-D1C8-456D-ADF4-7E7E8949EDF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540500" y="184150"/>
          <a:ext cx="10058400" cy="56578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Ryan" refreshedDate="44390.687877314813" createdVersion="6" refreshedVersion="6" minRefreshableVersion="3" recordCount="1079" xr:uid="{F81EB258-00BC-443F-9D6F-6EE799277479}">
  <cacheSource type="worksheet">
    <worksheetSource ref="A1:V1080" sheet="Contract Asset WHT"/>
  </cacheSource>
  <cacheFields count="22">
    <cacheField name="Licensee" numFmtId="0">
      <sharedItems count="375">
        <s v="360 SYSTEMS"/>
        <s v="ACE RESULT LLC DBA"/>
        <s v="ACER INCORPORATED"/>
        <s v="ACRONICS SYSTEMS INC"/>
        <s v="ADPS Co., Ltd."/>
        <s v="ADVANCED DIGITAL BROADCAST SA"/>
        <s v="AIRTIES KABLOSUZ ILETISIM SANAYI VE"/>
        <s v="AISIN AW CO LTD"/>
        <s v="ALBIS TECHNOLOGIES AG"/>
        <s v="ALCO ELECTRONICS LTD"/>
        <s v="ALMANDO GMBH"/>
        <s v="ALPS ALPINE CO., LTD."/>
        <s v="ALT Co., Ltd."/>
        <s v="AMAZON.COM SERVICES LLC"/>
        <s v="AMERICAN TELECONFERENCING SERVICES"/>
        <s v="AMINO COMMUNICATIONS LIMITED"/>
        <s v="AMPLIFIER TECHNOLOGIES INC"/>
        <s v="AMTRAN TECHNOLOGY CO LTD"/>
        <s v="AMX LLC"/>
        <s v="ANKER INNOVATIONS TECHNOLOGY CO LTD"/>
        <s v="APPEAR TV AS"/>
        <s v="APPLE INC"/>
        <s v="APPOTRONICS CO LTD"/>
        <s v="APTIV SERVICES US LLC"/>
        <s v="ARCADYAN TECHNOLOGY CORPORATION"/>
        <s v="ARCELIK AS ELEKTRONIK ISLETMESI"/>
        <s v="ARRIS INTERNATIONAL LIMITED"/>
        <s v="ARTVIEW"/>
        <s v="ASHAMPOO GMBH &amp; CO KG"/>
        <s v="ASKEY COMPUTER CORP"/>
        <s v="ASTRO STROBEL"/>
        <s v="ASTRONICS CUSTOM CONTROL CONCEPTS"/>
        <s v="ASUS GLOBAL PTE LTD"/>
        <s v="ASUSTEK COMPUTER INC"/>
        <s v="ATLONA TECHNOLOGIES"/>
        <s v="AVERMEDIA TECHNOLOGIES INC"/>
        <s v="AVID TECHNOLOGY INC"/>
        <s v="AVPRO GLOBAL HOLDINGS LLC"/>
        <s v="B&amp;W GROUP LTD"/>
        <s v="BANG &amp; OLUFSEN A/S"/>
        <s v="BBRIGHT"/>
        <s v="BEIJING BOE VISION ELECTRONIC"/>
        <s v="BEIJING IQIYI SCIENCE AND"/>
        <s v="BEIJING XIAOMI ELECTRONICS CO LTD"/>
        <s v="BEST BUY CHINA LTD AS TRUSTEE FOR"/>
        <s v="BEWATEC KOMMUNIKATIONSTECHNIK GMBH"/>
        <s v="BHARTI TELEMEDIA LTD"/>
        <s v="BLUEJEANS NETWORK"/>
        <s v="BLUSTREAM PTY LTD"/>
        <s v="BOSE CORPORATION"/>
        <s v="BRIGHTSIGN LLC"/>
        <s v="BRITISH TELECOMMUNICATIONS PLC"/>
        <s v="BRYSTON LTD"/>
        <s v="Buffalo Inc."/>
        <s v="CABLE ELECTRONICS INC"/>
        <s v="CABLETIME LTD"/>
        <s v="CANON INC"/>
        <s v="CANTON ELEKTRONIK GMBH + CO KG"/>
        <s v="CAPELLA SYSTEMS LLC"/>
        <s v="Carina System Co., Ltd."/>
        <s v="CASPER BILGISAYAR SISTEMLERI AS"/>
        <s v="CASTWIN CO., Ltd"/>
        <s v="CAV AUDIO (GUANGZHOU) CO LTD"/>
        <s v="CETON CORP"/>
        <s v="CHENGDU XGIMI TECHNOLOGY CO LTD"/>
        <s v="CHINA HUALU GROUP CO LTD"/>
        <s v="CISCO SYSTEMS INC"/>
        <s v="CLARION CO LTD"/>
        <s v="COBALT DIGITAL INC"/>
        <s v="COMPAL ELECTRONICS INC"/>
        <s v="CONTEMPORARY RESEARCH"/>
        <s v="CONTINENTAL AUTOMOTIVE GMBH"/>
        <s v="CONTROL4 CORPORATION"/>
        <s v="CORE BRANDS LLC"/>
        <s v="COREL CORP"/>
        <s v="CORETRONIC CORP"/>
        <s v="CORSAIR COMPONENTS INC"/>
        <s v="COSTEL CO LTD"/>
        <s v="CREATIVE TECHNOLOGY LTD"/>
        <s v="CreNova Systems Co., Ltd."/>
        <s v="CRESTRON ELECTRONICS INC"/>
        <s v="CYBERLINK CORP"/>
        <s v="CYBERPOWER INC"/>
        <s v="CYFROWY POLSAT SA"/>
        <s v="CYPRESS TECHNOLOGY CO LTD"/>
        <s v="D&amp;M HOLDINGS INC"/>
        <s v="DACHENG INTELLIGENT TECHNOLOGY"/>
        <s v="Daemyung Enterprise Co., Ltd."/>
        <s v="DAESUNG ELTEC CO LTD"/>
        <s v="DAMSON GLOBAL LTD"/>
        <s v="DARWIN PRECISIONS (XIAMEN)"/>
        <s v="DAYANG TECHNOLOGY DEVELOPMENT INC"/>
        <s v="DEKTEC DIGITAL VIDEO BV"/>
        <s v="DELL INC"/>
        <s v="DENSO CORPORATION"/>
        <s v="DENSO TEN Limited"/>
        <s v="DEXIN DIGITAL TECHNOLOGY CORP. LTD"/>
        <s v="DIGEN Co., Ltd."/>
        <s v="DIGION INC"/>
        <s v="DIGITAL AUDIO SA"/>
        <s v="DIGITAL FORECAST CO., LTD."/>
        <s v="DIGITAL LIVING NETWORK ALLIANCE"/>
        <s v="DIGITAL MULTIMEDIA TECHNOLOGY"/>
        <s v="Digitalzone Co., Ltd."/>
        <s v="DISH NETWORK LLC"/>
        <s v="DONGHUA TECHNOLOGY CO LTD"/>
        <s v="DONGYOUNG MEDIA"/>
        <s v="DORO AB"/>
        <s v="Dynabook Inc."/>
        <s v="EDIFIER TECHNOLOGY CO LTD"/>
        <s v="ELAC ELECTROACUSTIC GMBH"/>
        <s v="EMOTIVA AUDIO CORPORATION"/>
        <s v="ENCLAVE AUDIO TECHNOLOGIES LLC"/>
        <s v="ENSEO INC"/>
        <s v="EPSON DIRECT CORPORATION"/>
        <s v="ETRI"/>
        <s v="EVERTZ MICROSYSTEMS LTD"/>
        <s v="EXPRESS LUCK INDUSTRIAL LTD"/>
        <s v="EXTERITY LIMITED"/>
        <s v="EXTRON ELECTRONICS"/>
        <s v="FACEBOOK INC"/>
        <s v="FIBERHOME TELECOMMUNICATION"/>
        <s v="FINEDIGITAL Inc."/>
        <s v="FLUENDO SA"/>
        <s v="FREEBOX SAS"/>
        <s v="FUBA AUTOMOTIVE ELECTRONICS GMBH"/>
        <s v="FUJIAN NEWLAND COMMUNICATION"/>
        <s v="Fujitsu Client Computing Limited"/>
        <s v="Fujitsu Connected Technologies"/>
        <s v="Funai Electric Co., Ltd."/>
        <s v="Ganawavesys Co., Ltd"/>
        <s v="GCI SCIENCE &amp; TECHNOLOGY COLTD"/>
        <s v="GEFEN LLC"/>
        <s v="GIGA-BYTE TECHNOLOGY CO LTD"/>
        <s v="GN RESOUND A/S"/>
        <s v="GOOGLE FIBER INC"/>
        <s v="GOOGLE LLC"/>
        <s v="GOSPELL DIGITAL TECHNOLOGY CO LTD"/>
        <s v="GP ELECTRONICS (HK) LIMITED.."/>
        <s v="GRAND GREEN LIMITED"/>
        <s v="GRASS VALLEY K K"/>
        <s v="GRASS VALLEY USA LLC"/>
        <s v="GREATWALL INFOTECH CO LTD"/>
        <s v="GUANGDONG ASANO TECHNOLOGY CO LTD"/>
        <s v="HAIER ELECTRONICS CO LTD (QINGDAO)"/>
        <s v="HANDAN BroadInfoCom Co., Ltd."/>
        <s v="HANSONG (NANJING) TECHNOLOGY LTD"/>
        <s v="HARMAN INTERNATIONAL INDUSTRIES"/>
        <s v="HARMONIC INC"/>
        <s v="HENA DIGITAL TECHNOLOGY CO LTD"/>
        <s v="HEVC ADVANCE LLC"/>
        <s v="HIMEDIA TECHNOLOGY LIMITED"/>
        <s v="HIRSCHMANN CAR COMMUNICATION GMBH"/>
        <s v="HISENSE VISUAL TECHNOLOGY CO LTD"/>
        <s v="HKC CORPORATION LIMITED"/>
        <s v="Homecast Co., Ltd."/>
        <s v="HON HAI PRECISION IND CO LTD"/>
        <s v="HP INC"/>
        <s v="HUAWEI DEVICE (SHENZHEN) CO LTD"/>
        <s v="HUIZHOU MACC ELECTRONICS CO LTD"/>
        <s v="HUMAX Co., Ltd."/>
        <s v="HUTON CO LTD"/>
        <s v="HYBROAD VISION HOLDINGS LIMITED"/>
        <s v="HYUNDAI MOBIS"/>
        <s v="I-O DATA DEVICE INC"/>
        <s v="IBIQUITY DIGITAL CORP"/>
        <s v="IKUSI - ANGEL IGLESIAS S.A."/>
        <s v="IMAGINE COMMUNICATIONS CORP"/>
        <s v="IMMERSIVE AUDIO TECHNOLOGIES NV"/>
        <s v="INDY AUDIO LABS"/>
        <s v="INETSAT SA"/>
        <s v="INTEK DIGITAL INC"/>
        <s v="Intellectual Discovery Co., Ltd."/>
        <s v="INTERRA SYSTEMS INC"/>
        <s v="INTRADO ENTERPRISE COLLABORATION"/>
        <s v="JAGUAR LAND ROVER LIMITED"/>
        <s v="JINPIN ELECTRICAL CO LTD ZHUHAI SEZ"/>
        <s v="JOHNSON HEALTH TECH CO LTD"/>
        <s v="Jungsan Enterprise Co., Ltd."/>
        <s v="JUNLAN ELECTRONIC LTD (SHENZHEN)"/>
        <s v="JVC KENWOOD CORPORATION"/>
        <s v="KALEIDESCAPE INC"/>
        <s v="Kaon Media Co., Ltd."/>
        <s v="KATHREIN Digital Systems GmbH"/>
        <s v="KIMIN ELECTRONIC CO LTD"/>
        <s v="KINGSTON TECHNOLOGY FAR EAST"/>
        <s v="KONINKLIJKE PHILIPS NV"/>
        <s v="KONKA GROUP CO LTD"/>
        <s v="KRELL INDUSTRIES INC"/>
        <s v="LAUTSPRECHER TEUFEL GMBH"/>
        <s v="LEAR CORP"/>
        <s v="LEIA INC"/>
        <s v="LENBROOK INDUSTRIES LIMITED"/>
        <s v="LENOVO (BEIJING) LTD"/>
        <s v="LENOVO MOBILE COMMUNICATION"/>
        <s v="LENOVO PC HK LTD"/>
        <s v="LG Electronics, Inc."/>
        <s v="LINN PRODUCTS LTD"/>
        <s v="LOGITECH EUROPE SA"/>
        <s v="LOGMEIN USA, INC."/>
        <s v="LoiLo inc."/>
        <s v="LUCIDSOUND INC"/>
        <s v="LUMANTEK CO LTD"/>
        <s v="MAGIX SOFTWARE GMBH"/>
        <s v="MAINCONCEPT GMBH"/>
        <s v="MARUSYS CO LTD"/>
        <s v="MCINTOSH LABORATORY INC"/>
        <s v="MCJ Co., Ltd."/>
        <s v="MEDIA EXCEL INC"/>
        <s v="Mediaedge Corporation"/>
        <s v="MERIDIAN AUDIO LTD"/>
        <s v="MICRO-STAR INTERNATIONAL CO LTD"/>
        <s v="MICROSOFT CORPORATION"/>
        <s v="MILLSON CUSTOM SOLUTIONS"/>
        <s v="MINNETONKA AUDIO SOFTWARE INC"/>
        <s v="MIRAVID INC"/>
        <s v="MIRC ELECTRONICS LIMITED"/>
        <s v="MITRASTAR TECHNOLOGY CORPORATION"/>
        <s v="Mitsubishi Electric Corporation"/>
        <s v="MONITOR AUDIO LTD"/>
        <s v="MOTREX CO., LTD."/>
        <s v="MPEG LA LLC"/>
        <s v="Namsung Corporation"/>
        <s v="NANJING PANDA ELECTRONICS IMP &amp;"/>
        <s v="Nasys"/>
        <s v="NEC Personal Computers, Ltd"/>
        <s v="NES Technology Inc."/>
        <s v="NETGEM"/>
        <s v="NEVION AS"/>
        <s v="NHT AUDIO LLC"/>
        <s v="NUBERT ELECTRONIC GMBH"/>
        <s v="NUVYYO INC"/>
        <s v="NVIDIA CORPORATION"/>
        <s v="OTICON A/S"/>
        <s v="Panasonic Corporation"/>
        <s v="Panasonic i-PRO Sensing Solutions"/>
        <s v="PANORAMICBIT LIMITED"/>
        <s v="PARADIGM ELECTRONICS INC"/>
        <s v="PDI COMMUNICATION SYSTEMS INC"/>
        <s v="Pegasys Inc."/>
        <s v="PHABRIX LTD"/>
        <s v="PHC HOLDING"/>
        <s v="PICO DIGITAL INC"/>
        <s v="Pioneer Corporation"/>
        <s v="PIXELA CORPORATION"/>
        <s v="PLEX INC"/>
        <s v="POSITIVO TECNOLOGIA SA"/>
        <s v="PRECOR INC"/>
        <s v="PRIME ELECTRONICS &amp; SATELLITICS INC"/>
        <s v="PROMAX ELECTRONICA SL"/>
        <s v="QSC LLC"/>
        <s v="RADIANT COMMUNICATIONS"/>
        <s v="RAZER (ASIA-PACIFIC) PTE LTD"/>
        <s v="REVOX GERMANY GMBH"/>
        <s v="RGA &amp; ASSOCIATES LTD DBA TOTEVISION"/>
        <s v="ROHDE &amp; SCHWARZ GMBH &amp; CO KG"/>
        <s v="ROKU INC"/>
        <s v="ROVER LABORATORIES SPA"/>
        <s v="RTSS BV"/>
        <s v="SAGEMCOM BROADBAND SAS"/>
        <s v="Sakura Eiki Co., Ltd"/>
        <s v="Samsung Electronics Co., Ltd."/>
        <s v="SAPEC"/>
        <s v="SAVANT SYSTEMS LLC"/>
        <s v="SEFRAM"/>
        <s v="SENNHEISER COMMUNICATIONS A/S"/>
        <s v="SENNHEISER ELECTRONIC GMBH &amp; CO KG"/>
        <s v="SERCOMM CORPORATION"/>
        <s v="SERONICS CO"/>
        <s v="Sharp Corporation"/>
        <s v="Sharp NEC Display Solutions, Ltd."/>
        <s v="SHENZHEN 3NOD ACOUSTICLINK CO LTD"/>
        <s v="SHENZHEN ATEKO PHOTOELECTRICITY"/>
        <s v="SHENZHEN BRIGHT CODE HI-TECH CO LTD"/>
        <s v="SHENZHEN COSHIP ELECTRONICS CO LTD"/>
        <s v="SHENZHEN EGREAT TECH CORP"/>
        <s v="SHENZHEN GENIATECH INC LTD"/>
        <s v="SHENZHEN GENIUS FASHION"/>
        <s v="SHENZHEN GIEC DIGITAL CO LTD"/>
        <s v="SHENZHEN HOLATEK CO LTD"/>
        <s v="SHENZHEN JIUZHOU ELECTRIC CO LTD"/>
        <s v="SHENZHEN KTC TECHNOLOGY CO LTD"/>
        <s v="SHENZHEN MAXMADE TECHNOLOGY CO LTD"/>
        <s v="SHENZHEN MINGCAI NEW CENTURY"/>
        <s v="SHENZHEN MTC CO LTD"/>
        <s v="SHENZHEN QIYUE OPTRONICS"/>
        <s v="SHENZHEN ROUTERD NETWORKS LTD"/>
        <s v="SHENZHEN SDMC TECHNOLOGY CO LTD"/>
        <s v="SHENZHEN SUNVALLEY E-COMMERCE"/>
        <s v="SHENZHEN SUPERELECTRON TECHNOLOGY"/>
        <s v="SHENZHEN TENCENT COMPUTER"/>
        <s v="SHENZHEN TONGJIU ELECTRONICS CO LTD"/>
        <s v="SHENZHEN TWOWING TECHNOLOGIES"/>
        <s v="SICHUAN CHANGHONG ELECTRIC CO LTD"/>
        <s v="SICHUAN TIANYI COMHEART TELECOM"/>
        <s v="SISVEL INTERNATIONAL SA"/>
        <s v="SKARDIN INDUSTRIAL CORP"/>
        <s v="SKY CP LIMITED"/>
        <s v="SKYPINE ELECTRONICS (SHENZHEN)"/>
        <s v="SKYWORTH GROUP CO LTD"/>
        <s v="SL AUDIO AS"/>
        <s v="sMedio, Inc."/>
        <s v="SMYTH RESEARCH LTD"/>
        <s v="SNAPSTREAM MEDIA INC"/>
        <s v="SoftBank Corporation"/>
        <s v="SONIM TECHNOLOGIES INC"/>
        <s v="SONOS INC"/>
        <s v="SONOVA AG"/>
        <s v="Sony Corporation"/>
        <s v="Sony Interactive Entertainment Inc."/>
        <s v="Sony Mobile Communications Inc."/>
        <s v="SOURCENEXT CORPORATION"/>
        <s v="STARKEY HEARING TECHNOLOGIES"/>
        <s v="STEELSERIES APS"/>
        <s v="Sumitomo Electric Industries, Ltd."/>
        <s v="SUNNIWELL CO LTD"/>
        <s v="T+A ELEKTROAKUSTIK GMBH"/>
        <s v="TATA SKY LIMITED"/>
        <s v="TCL ELECTRONICS HOLDINGS LIMITED"/>
        <s v="TECHNICAL MANAGEMENT CENTER OF"/>
        <s v="TECHNISAT DIGITAL GMBH"/>
        <s v="TECHNOGYM SPA"/>
        <s v="TELESTAR-DIGITAL GMBH"/>
        <s v="TELESTREAM LLC"/>
        <s v="TELEVES S.A.U"/>
        <s v="Teleview Co., Ltd."/>
        <s v="TELLUMAT PTY (LTD)"/>
        <s v="TELPA TEKNOLOJI HIZMETLERI AS"/>
        <s v="TELSTRA CORPORATION LIMITED"/>
        <s v="TELVUE CORPORATION"/>
        <s v="THE GOLDEN FLUENT TECHNOLOGY"/>
        <s v="TIANYI ELECTRONICS CO LTD (GUANGZHO"/>
        <s v="TIMI PERSONAL COMPUTING CO LTD"/>
        <s v="TLS CORP"/>
        <s v="TONGFANG COMPUTER CORPORATION LIMIT"/>
        <s v="TOP VICTORY INVESTMENTS LTD"/>
        <s v="TRIAD SPEAKERS"/>
        <s v="TRINNOV AUDIO"/>
        <s v="TSINGHUA TONGFANG CO LTD"/>
        <s v="ULDAGE Inc."/>
        <s v="UNIONMAN TECHNOLOGY CO LTD"/>
        <s v="VAIO Corporation"/>
        <s v="VECIMA NETWORKS INC"/>
        <s v="VEEVO SAS"/>
        <s v="VELA RESEARCH INC"/>
        <s v="VERVENT AUDIO GROUP"/>
        <s v="VESTEL ELEKTRONIK SANAYI VE"/>
        <s v="VIA LICENSING CORPORATION"/>
        <s v="VIDEO CLARITY"/>
        <s v="VIDEON CENTRAL INC"/>
        <s v="VIZIO INC"/>
        <s v="VOXX INTERNATIONAL CORPORATION"/>
        <s v="VOYETRA TURTLE BEACH INC"/>
        <s v="WEGENER COMMUNICATIONS"/>
        <s v="WELLAV TECHNOLOGIES LTD"/>
        <s v="WIDEX A/S"/>
        <s v="WILHELM SIHN JR GMBH &amp; CO KG"/>
        <s v="WIREPATH HOME SYSTEMS LLC"/>
        <s v="WISTRON NEWEB CORPORATION"/>
        <s v="WOHLER TECHNOLOGIES INC"/>
        <s v="WOW TECHNOLOGIES (SINGAPORE)"/>
        <s v="WOWZA MEDIA SYSTEMS LLC"/>
        <s v="XIAMEN PARTYHOUSE ELECTRONICS"/>
        <s v="YAMAHA CORPORATION"/>
        <s v="YOUKU INFORMATION TECHNOLOGY"/>
        <s v="YSTEN TECHNOLOGY CO LTD"/>
        <s v="ZEEVEE INC"/>
        <s v="ZHONGSHAN CITY RICHSOUND"/>
        <s v="ZHONGSHAN VIEWTEK DIGITAL"/>
        <s v="ZHUHAI GOTECH INTELLIGENT"/>
        <s v="ZINWELL CORP"/>
        <s v="ZTE CORPORATION"/>
        <s v="ZVOX AUDIO LLC"/>
        <s v="ZYCAST TECHNOLOGY INC"/>
        <s v="ZYLUX ACOUSTIC CORPORATION"/>
      </sharedItems>
    </cacheField>
    <cacheField name="Licensee Number" numFmtId="0">
      <sharedItems/>
    </cacheField>
    <cacheField name="HQ  Country" numFmtId="0">
      <sharedItems/>
    </cacheField>
    <cacheField name="Country Name" numFmtId="0">
      <sharedItems count="28">
        <s v="USA"/>
        <s v="Taiwan"/>
        <s v="South Korea"/>
        <s v="Switzerland"/>
        <s v="Turkey"/>
        <s v="Japan"/>
        <s v="Hong Kong"/>
        <s v="Germany"/>
        <s v="United Kingdom"/>
        <s v="China"/>
        <s v="Norway"/>
        <s v="Singapore"/>
        <s v="Denmark"/>
        <s v="France"/>
        <s v="Bermuda"/>
        <s v="India"/>
        <s v="Australia"/>
        <s v="Canada"/>
        <s v="Poland"/>
        <s v="Netherlands"/>
        <s v="Sweden"/>
        <s v="Spain"/>
        <s v="Uruguay"/>
        <s v="Utd.Arab Emir."/>
        <s v="Brazil"/>
        <s v="Italy"/>
        <s v="Luxembourg"/>
        <s v="South Africa"/>
      </sharedItems>
    </cacheField>
    <cacheField name="Sales document" numFmtId="0">
      <sharedItems/>
    </cacheField>
    <cacheField name="Sales Order Item" numFmtId="0">
      <sharedItems/>
    </cacheField>
    <cacheField name="Product Category Code (PCC)" numFmtId="0">
      <sharedItems/>
    </cacheField>
    <cacheField name="Assignment Number" numFmtId="49">
      <sharedItems/>
    </cacheField>
    <cacheField name="Vistex Submission ID" numFmtId="0">
      <sharedItems/>
    </cacheField>
    <cacheField name="1002" numFmtId="165">
      <sharedItems containsString="0" containsBlank="1" containsNumber="1" minValue="-738569.81" maxValue="5287208.32"/>
    </cacheField>
    <cacheField name="2000" numFmtId="165">
      <sharedItems containsString="0" containsBlank="1" containsNumber="1" minValue="-3619946" maxValue="17056084.199999999"/>
    </cacheField>
    <cacheField name="Assignment number2" numFmtId="0">
      <sharedItems/>
    </cacheField>
    <cacheField name="Check" numFmtId="0">
      <sharedItems containsSemiMixedTypes="0" containsString="0" containsNumber="1" containsInteger="1" minValue="16" maxValue="16"/>
    </cacheField>
    <cacheField name="Techmask/PCC" numFmtId="0">
      <sharedItems/>
    </cacheField>
    <cacheField name="MDF" numFmtId="0">
      <sharedItems containsSemiMixedTypes="0" containsString="0" containsNumber="1" containsInteger="1" minValue="0" maxValue="1"/>
    </cacheField>
    <cacheField name="MPEG LA LLC" numFmtId="0">
      <sharedItems containsSemiMixedTypes="0" containsString="0" containsNumber="1" containsInteger="1" minValue="0" maxValue="1"/>
    </cacheField>
    <cacheField name="HEVC ADVANCE LLC" numFmtId="0">
      <sharedItems containsSemiMixedTypes="0" containsString="0" containsNumber="1" containsInteger="1" minValue="0" maxValue="1"/>
    </cacheField>
    <cacheField name="VIA LICENSING CORPORATION" numFmtId="0">
      <sharedItems containsSemiMixedTypes="0" containsString="0" containsNumber="1" containsInteger="1" minValue="0" maxValue="1"/>
    </cacheField>
    <cacheField name="WHT Rate - US" numFmtId="10">
      <sharedItems containsMixedTypes="1" containsNumber="1" minValue="0" maxValue="0.2"/>
    </cacheField>
    <cacheField name="WHT - US" numFmtId="43">
      <sharedItems containsMixedTypes="1" containsNumber="1" minValue="-38982.300000000003" maxValue="292221.99400000001"/>
    </cacheField>
    <cacheField name="WHT Rate - Neth" numFmtId="10">
      <sharedItems containsMixedTypes="1" containsNumber="1" minValue="0" maxValue="0.15"/>
    </cacheField>
    <cacheField name="WHT - Neth" numFmtId="43">
      <sharedItems containsMixedTypes="1" containsNumber="1" minValue="-361994.60000000003" maxValue="784352.600000000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9">
  <r>
    <x v="0"/>
    <s v="105411"/>
    <s v="US"/>
    <x v="0"/>
    <s v="70445813"/>
    <s v="10"/>
    <s v="Z_PEG"/>
    <s v="0070445813000010"/>
    <s v="STANDARD, HARDWARE, PCEE - QUARTERL"/>
    <n v="3"/>
    <m/>
    <s v="0070445813000010"/>
    <n v="16"/>
    <s v="00000000/Z_PEG"/>
    <n v="0"/>
    <n v="0"/>
    <n v="0"/>
    <n v="0"/>
    <n v="0"/>
    <n v="0"/>
    <n v="0"/>
    <n v="0"/>
  </r>
  <r>
    <x v="1"/>
    <s v="105453"/>
    <s v="US"/>
    <x v="0"/>
    <s v="70445897"/>
    <s v="10"/>
    <s v="Z_SPKA"/>
    <s v="0070445897000010"/>
    <s v="STANDARD, HARDWARE, PCEE - QUARTERL"/>
    <n v="26"/>
    <m/>
    <s v="0070445897000010"/>
    <n v="16"/>
    <s v="00000000/Z_SPKA"/>
    <n v="0"/>
    <n v="0"/>
    <n v="0"/>
    <n v="0"/>
    <n v="0"/>
    <n v="0"/>
    <n v="0"/>
    <n v="0"/>
  </r>
  <r>
    <x v="1"/>
    <s v="105453"/>
    <s v="US"/>
    <x v="0"/>
    <s v="70445897"/>
    <s v="20"/>
    <s v="Z_SBA"/>
    <s v="0070445897000020"/>
    <s v="PRO, MOBILE/TABLET, DCP HARDWARE -"/>
    <n v="30"/>
    <m/>
    <s v="0070445897000020"/>
    <n v="16"/>
    <s v="00000000/Z_SBA"/>
    <n v="0"/>
    <n v="0"/>
    <n v="0"/>
    <n v="0"/>
    <n v="0"/>
    <n v="0"/>
    <n v="0"/>
    <n v="0"/>
  </r>
  <r>
    <x v="2"/>
    <s v="105352"/>
    <s v="TW"/>
    <x v="1"/>
    <s v="70446104"/>
    <s v="10"/>
    <s v="Z_DHDO"/>
    <s v="0070446104000010"/>
    <s v="PRO, MOBILE/TABLET, DCP HARDWARE -"/>
    <n v="188563"/>
    <m/>
    <s v="0070446104000010"/>
    <n v="16"/>
    <s v="00000000/Z_DHDO"/>
    <n v="0"/>
    <n v="0"/>
    <n v="0"/>
    <n v="0"/>
    <n v="0.2"/>
    <n v="37712.6"/>
    <n v="0.1"/>
    <n v="0"/>
  </r>
  <r>
    <x v="2"/>
    <s v="105352"/>
    <s v="TW"/>
    <x v="1"/>
    <s v="70446104"/>
    <s v="20"/>
    <s v="Z_W8PB"/>
    <s v="0070446104000020"/>
    <s v="STANDARD, HARDWARE, PCEE - QUARTERL"/>
    <n v="615148"/>
    <m/>
    <s v="0070446104000020"/>
    <n v="16"/>
    <s v="00000000/Z_W8PB"/>
    <n v="0"/>
    <n v="0"/>
    <n v="0"/>
    <n v="0"/>
    <n v="0.2"/>
    <n v="123029.6"/>
    <n v="0.1"/>
    <n v="0"/>
  </r>
  <r>
    <x v="3"/>
    <s v="105416"/>
    <s v="US"/>
    <x v="0"/>
    <s v="70445827"/>
    <s v="10"/>
    <s v="Z_DMA"/>
    <s v="0070445827000010"/>
    <s v="STANDARD, HARDWARE, PCEE - QUARTERL"/>
    <n v="86.28"/>
    <m/>
    <s v="0070445827000010"/>
    <n v="16"/>
    <s v="00000000/Z_DMA"/>
    <n v="0"/>
    <n v="0"/>
    <n v="0"/>
    <n v="0"/>
    <n v="0"/>
    <n v="0"/>
    <n v="0"/>
    <n v="0"/>
  </r>
  <r>
    <x v="4"/>
    <s v="128932"/>
    <s v="KR"/>
    <x v="2"/>
    <s v="70445847"/>
    <s v="10"/>
    <s v="Z_DTV"/>
    <s v="0070445847000010"/>
    <s v="STANDARD, HARDWARE, PCEE - QUARTERL"/>
    <m/>
    <n v="27339"/>
    <s v="0070445847000010"/>
    <n v="16"/>
    <s v="00000000/Z_DTV"/>
    <n v="0"/>
    <n v="0"/>
    <n v="0"/>
    <n v="0"/>
    <n v="0.16500000000000001"/>
    <n v="0"/>
    <n v="0.1"/>
    <n v="2733.9"/>
  </r>
  <r>
    <x v="5"/>
    <s v="105003"/>
    <s v="CH"/>
    <x v="3"/>
    <s v="70445826"/>
    <s v="10"/>
    <s v="Z_DTA"/>
    <s v="0070445826000010"/>
    <s v="STANDARD, HARDWARE, PCEE - QUARTERL"/>
    <m/>
    <n v="115160.04"/>
    <s v="0070445826000010"/>
    <n v="16"/>
    <s v="00000000/Z_DTA"/>
    <n v="0"/>
    <n v="0"/>
    <n v="0"/>
    <n v="0"/>
    <n v="0"/>
    <n v="0"/>
    <n v="0"/>
    <n v="0"/>
  </r>
  <r>
    <x v="5"/>
    <s v="105003"/>
    <s v="CH"/>
    <x v="3"/>
    <s v="70445826"/>
    <s v="20"/>
    <s v="Z_DTA"/>
    <s v="0070445826000020"/>
    <s v="STANDARD, HARDWARE, PCEE - QUARTERL"/>
    <m/>
    <n v="93435.96"/>
    <s v="0070445826000020"/>
    <n v="16"/>
    <s v="00000000/Z_DTA"/>
    <n v="0"/>
    <n v="0"/>
    <n v="0"/>
    <n v="0"/>
    <n v="0"/>
    <n v="0"/>
    <n v="0"/>
    <n v="0"/>
  </r>
  <r>
    <x v="6"/>
    <s v="107705"/>
    <s v="TR"/>
    <x v="4"/>
    <s v="70445916"/>
    <s v="10"/>
    <s v="Z_STBIP"/>
    <s v="0070445916000010"/>
    <s v="STANDARD, HARDWARE, PCEE - QUARTERL"/>
    <m/>
    <n v="3086"/>
    <s v="0070445916000010"/>
    <n v="16"/>
    <s v="00000000/Z_STBIP"/>
    <n v="0"/>
    <n v="0"/>
    <n v="0"/>
    <n v="0"/>
    <n v="0.1"/>
    <n v="0"/>
    <n v="0.1"/>
    <n v="308.60000000000002"/>
  </r>
  <r>
    <x v="7"/>
    <s v="113363"/>
    <s v="JP"/>
    <x v="5"/>
    <s v="70445857"/>
    <s v="10"/>
    <s v="Z_CBD"/>
    <s v="0070445857000010"/>
    <s v="STANDARD, HARDWARE, PCEE - QUARTERL"/>
    <n v="5928.41"/>
    <m/>
    <s v="0070445857000010"/>
    <n v="16"/>
    <s v="00000000/Z_CBD"/>
    <n v="0"/>
    <n v="0"/>
    <n v="0"/>
    <n v="0"/>
    <n v="0"/>
    <n v="0"/>
    <n v="0"/>
    <n v="0"/>
  </r>
  <r>
    <x v="7"/>
    <s v="113363"/>
    <s v="JP"/>
    <x v="5"/>
    <s v="70445857"/>
    <s v="20"/>
    <s v="Z_CVD"/>
    <s v="0070445857000020"/>
    <s v="STANDARD, HARDWARE, PCEE - QUARTERL"/>
    <n v="185330.59"/>
    <m/>
    <s v="0070445857000020"/>
    <n v="16"/>
    <s v="00000000/Z_CVD"/>
    <n v="0"/>
    <n v="0"/>
    <n v="0"/>
    <n v="0"/>
    <n v="0"/>
    <n v="0"/>
    <n v="0"/>
    <n v="0"/>
  </r>
  <r>
    <x v="8"/>
    <s v="105004"/>
    <s v="CH"/>
    <x v="3"/>
    <s v="70445839"/>
    <s v="10"/>
    <s v="Z_STBIP"/>
    <s v="0070445839000010"/>
    <s v="STANDARD, HARDWARE, PCEE - QUARTERL"/>
    <m/>
    <n v="32815"/>
    <s v="0070445839000010"/>
    <n v="16"/>
    <s v="00000000/Z_STBIP"/>
    <n v="0"/>
    <n v="0"/>
    <n v="0"/>
    <n v="0"/>
    <n v="0"/>
    <n v="0"/>
    <n v="0"/>
    <n v="0"/>
  </r>
  <r>
    <x v="9"/>
    <s v="105163"/>
    <s v="HK"/>
    <x v="6"/>
    <s v="70446105"/>
    <s v="10"/>
    <s v="Z_PVD"/>
    <s v="0070446105000010"/>
    <s v="STANDARD, HARDWARE, PCEE - QUARTERL"/>
    <n v="36505.43"/>
    <m/>
    <s v="0070446105000010"/>
    <n v="16"/>
    <s v="00000000/Z_PVD"/>
    <n v="0"/>
    <n v="0"/>
    <n v="0"/>
    <n v="0"/>
    <n v="4.9500000000000002E-2"/>
    <n v="1807.0187850000002"/>
    <n v="0.03"/>
    <n v="0"/>
  </r>
  <r>
    <x v="10"/>
    <s v="124995"/>
    <s v="DE"/>
    <x v="7"/>
    <s v="70445731"/>
    <s v="10"/>
    <s v="Z_CSD"/>
    <s v="0070445731000010"/>
    <s v="STANDARD, HARDWARE, PCEE - QUARTERL"/>
    <m/>
    <n v="21736.49"/>
    <s v="0070445731000010"/>
    <n v="16"/>
    <s v="00000000/Z_CSD"/>
    <n v="0"/>
    <n v="0"/>
    <n v="0"/>
    <n v="0"/>
    <n v="0"/>
    <n v="0"/>
    <n v="0"/>
    <n v="0"/>
  </r>
  <r>
    <x v="10"/>
    <s v="124995"/>
    <s v="DE"/>
    <x v="7"/>
    <s v="70445731"/>
    <s v="20"/>
    <s v="Z_CSD"/>
    <s v="0070445731000020"/>
    <s v="STANDARD, HARDWARE, PCEE - QUARTERL"/>
    <m/>
    <n v="4742.51"/>
    <s v="0070445731000020"/>
    <n v="16"/>
    <s v="00000000/Z_CSD"/>
    <n v="0"/>
    <n v="0"/>
    <n v="0"/>
    <n v="0"/>
    <n v="0"/>
    <n v="0"/>
    <n v="0"/>
    <n v="0"/>
  </r>
  <r>
    <x v="11"/>
    <s v="129632"/>
    <s v="JP"/>
    <x v="5"/>
    <s v="70445914"/>
    <s v="10"/>
    <s v="Z_CVD"/>
    <s v="0070445914000010"/>
    <s v="STANDARD, HARDWARE, PCEE - QUARTERL"/>
    <n v="729386.44"/>
    <m/>
    <s v="0070445914000010"/>
    <n v="16"/>
    <s v="00000000/Z_CVD"/>
    <n v="0"/>
    <n v="0"/>
    <n v="0"/>
    <n v="0"/>
    <n v="0"/>
    <n v="0"/>
    <n v="0"/>
    <n v="0"/>
  </r>
  <r>
    <x v="11"/>
    <s v="129632"/>
    <s v="JP"/>
    <x v="5"/>
    <s v="70445914"/>
    <s v="20"/>
    <s v="Z_SDC"/>
    <s v="0070445914000020"/>
    <s v="STANDARD, HARDWARE, PCEE - QUARTERL"/>
    <n v="11109"/>
    <m/>
    <s v="0070445914000020"/>
    <n v="16"/>
    <s v="00000000/Z_SDC"/>
    <n v="0"/>
    <n v="0"/>
    <n v="0"/>
    <n v="0"/>
    <n v="0"/>
    <n v="0"/>
    <n v="0"/>
    <n v="0"/>
  </r>
  <r>
    <x v="11"/>
    <s v="129632"/>
    <s v="JP"/>
    <x v="5"/>
    <s v="70445914"/>
    <s v="30"/>
    <s v="Z_ATV"/>
    <s v="0070445914000030"/>
    <s v="STANDARD, HARDWARE, PCEE - QUARTERL"/>
    <n v="245"/>
    <m/>
    <s v="0070445914000030"/>
    <n v="16"/>
    <s v="00000000/Z_ATV"/>
    <n v="0"/>
    <n v="0"/>
    <n v="0"/>
    <n v="0"/>
    <n v="0"/>
    <n v="0"/>
    <n v="0"/>
    <n v="0"/>
  </r>
  <r>
    <x v="12"/>
    <s v="128323"/>
    <s v="KR"/>
    <x v="2"/>
    <s v="70445789"/>
    <s v="10"/>
    <s v="Z_STBIP"/>
    <s v="0070445789000010"/>
    <s v="STANDARD, HARDWARE, PCEE - QUARTERL"/>
    <m/>
    <n v="282767"/>
    <s v="0070445789000010"/>
    <n v="16"/>
    <s v="00000000/Z_STBIP"/>
    <n v="0"/>
    <n v="0"/>
    <n v="0"/>
    <n v="0"/>
    <n v="0.16500000000000001"/>
    <n v="0"/>
    <n v="0.1"/>
    <n v="28276.7"/>
  </r>
  <r>
    <x v="13"/>
    <s v="114885"/>
    <s v="US"/>
    <x v="0"/>
    <s v="70445965"/>
    <s v="10"/>
    <s v="Z_DMA"/>
    <s v="0070445965000010"/>
    <s v="STANDARD, HARDWARE, PCEE - QUARTERL"/>
    <n v="5287208.32"/>
    <m/>
    <s v="0070445965000010"/>
    <n v="16"/>
    <s v="00000000/Z_DMA"/>
    <n v="0"/>
    <n v="0"/>
    <n v="0"/>
    <n v="0"/>
    <n v="0"/>
    <n v="0"/>
    <n v="0"/>
    <n v="0"/>
  </r>
  <r>
    <x v="13"/>
    <s v="114885"/>
    <s v="US"/>
    <x v="0"/>
    <s v="70445965"/>
    <s v="20"/>
    <s v="Z_HNC"/>
    <s v="0070445965000020"/>
    <s v="STANDARD, HARDWARE, PCEE - QUARTERL"/>
    <n v="6791.68"/>
    <m/>
    <s v="0070445965000020"/>
    <n v="16"/>
    <s v="00000000/Z_HNC"/>
    <n v="0"/>
    <n v="0"/>
    <n v="0"/>
    <n v="0"/>
    <n v="0"/>
    <n v="0"/>
    <n v="0"/>
    <n v="0"/>
  </r>
  <r>
    <x v="13"/>
    <s v="114885"/>
    <s v="US"/>
    <x v="0"/>
    <s v="70445965"/>
    <s v="30"/>
    <s v="Z_SPKW"/>
    <s v="0070445965000030"/>
    <s v="STANDARD, HARDWARE, PCEE - QUARTERL"/>
    <n v="300000"/>
    <m/>
    <s v="0070445965000030"/>
    <n v="16"/>
    <s v="00000000/Z_SPKW"/>
    <n v="0"/>
    <n v="0"/>
    <n v="0"/>
    <n v="0"/>
    <n v="0"/>
    <n v="0"/>
    <n v="0"/>
    <n v="0"/>
  </r>
  <r>
    <x v="13"/>
    <s v="114885"/>
    <s v="US"/>
    <x v="0"/>
    <s v="70445965"/>
    <s v="40"/>
    <s v="Z_SPKW"/>
    <s v="0070445965000040"/>
    <s v="STANDARD, HARDWARE, PCEE - QUARTERL"/>
    <n v="1287.3800000000001"/>
    <m/>
    <s v="0070445965000040"/>
    <n v="16"/>
    <s v="00000000/Z_SPKW"/>
    <n v="0"/>
    <n v="0"/>
    <n v="0"/>
    <n v="0"/>
    <n v="0"/>
    <n v="0"/>
    <n v="0"/>
    <n v="0"/>
  </r>
  <r>
    <x v="13"/>
    <s v="114885"/>
    <s v="US"/>
    <x v="0"/>
    <s v="70445965"/>
    <s v="50"/>
    <s v="Z_SPKW"/>
    <s v="0070445965000050"/>
    <s v="STANDARD, HARDWARE, PCEE - QUARTERL"/>
    <n v="314919.62"/>
    <m/>
    <s v="0070445965000050"/>
    <n v="16"/>
    <s v="00000000/Z_SPKW"/>
    <n v="0"/>
    <n v="0"/>
    <n v="0"/>
    <n v="0"/>
    <n v="0"/>
    <n v="0"/>
    <n v="0"/>
    <n v="0"/>
  </r>
  <r>
    <x v="13"/>
    <s v="114885"/>
    <s v="US"/>
    <x v="0"/>
    <s v="70445965"/>
    <s v="60"/>
    <s v="Z_MTB"/>
    <s v="0070445965000060"/>
    <s v="STANDARD, HARDWARE, PCEE - QUARTERL"/>
    <n v="21.06"/>
    <m/>
    <s v="0070445965000060"/>
    <n v="16"/>
    <s v="00000000/Z_MTB"/>
    <n v="0"/>
    <n v="0"/>
    <n v="0"/>
    <n v="0"/>
    <n v="0"/>
    <n v="0"/>
    <n v="0"/>
    <n v="0"/>
  </r>
  <r>
    <x v="13"/>
    <s v="114885"/>
    <s v="US"/>
    <x v="0"/>
    <s v="70445965"/>
    <s v="70"/>
    <s v="Z_MTB"/>
    <s v="0070445965000070"/>
    <s v="STANDARD, HARDWARE, PCEE - QUARTERL"/>
    <n v="589811.93999999994"/>
    <m/>
    <s v="0070445965000070"/>
    <n v="16"/>
    <s v="00000000/Z_MTB"/>
    <n v="0"/>
    <n v="0"/>
    <n v="0"/>
    <n v="0"/>
    <n v="0"/>
    <n v="0"/>
    <n v="0"/>
    <n v="0"/>
  </r>
  <r>
    <x v="13"/>
    <s v="114885"/>
    <s v="US"/>
    <x v="0"/>
    <s v="70445977"/>
    <s v="10"/>
    <s v="Z_DMA"/>
    <s v="0070445977000010"/>
    <s v="SPECIAL PRICING (CROSS-QUARTER)"/>
    <n v="1435996.1"/>
    <m/>
    <s v="0070445977000010"/>
    <n v="16"/>
    <s v="00000000/Z_DMA"/>
    <n v="0"/>
    <n v="0"/>
    <n v="0"/>
    <n v="0"/>
    <n v="0"/>
    <n v="0"/>
    <n v="0"/>
    <n v="0"/>
  </r>
  <r>
    <x v="13"/>
    <s v="114885"/>
    <s v="US"/>
    <x v="0"/>
    <s v="70445990"/>
    <s v="10"/>
    <s v="Z_DMA"/>
    <s v="0070445990000010"/>
    <s v="MDF"/>
    <n v="-297249.8"/>
    <m/>
    <s v="0070445990000010"/>
    <n v="16"/>
    <s v="00000000/Z_DMA"/>
    <n v="1"/>
    <n v="0"/>
    <n v="0"/>
    <n v="0"/>
    <n v="0"/>
    <n v="0"/>
    <n v="0"/>
    <n v="0"/>
  </r>
  <r>
    <x v="14"/>
    <s v="125315"/>
    <s v="US"/>
    <x v="0"/>
    <s v="70445795"/>
    <s v="10"/>
    <s v="Z_VSM"/>
    <s v="0070445795000010"/>
    <s v="DOLBY VOICE - MINUTES/REV SHARE/SUP"/>
    <n v="18923.36"/>
    <m/>
    <s v="0070445795000010"/>
    <n v="16"/>
    <s v="00000000/Z_VSM"/>
    <n v="0"/>
    <n v="0"/>
    <n v="0"/>
    <n v="0"/>
    <n v="0"/>
    <n v="0"/>
    <n v="0"/>
    <n v="0"/>
  </r>
  <r>
    <x v="15"/>
    <s v="105145"/>
    <s v="GB"/>
    <x v="8"/>
    <s v="70446064"/>
    <s v="10"/>
    <s v="Z_STBIP"/>
    <s v="0070446064000010"/>
    <s v="STANDARD, HARDWARE, PCEE - QUARTERL"/>
    <m/>
    <n v="324154"/>
    <s v="0070446064000010"/>
    <n v="16"/>
    <s v="00000000/Z_STBIP"/>
    <n v="0"/>
    <n v="0"/>
    <n v="0"/>
    <n v="0"/>
    <n v="0"/>
    <n v="0"/>
    <n v="0"/>
    <n v="0"/>
  </r>
  <r>
    <x v="16"/>
    <s v="105436"/>
    <s v="US"/>
    <x v="0"/>
    <s v="70445841"/>
    <s v="10"/>
    <s v="Z_CSD"/>
    <s v="0070445841000010"/>
    <s v="STANDARD, HARDWARE, PCEE - QUARTERL"/>
    <n v="398.52"/>
    <m/>
    <s v="0070445841000010"/>
    <n v="16"/>
    <s v="00000000/Z_CSD"/>
    <n v="0"/>
    <n v="0"/>
    <n v="0"/>
    <n v="0"/>
    <n v="0"/>
    <n v="0"/>
    <n v="0"/>
    <n v="0"/>
  </r>
  <r>
    <x v="16"/>
    <s v="105436"/>
    <s v="US"/>
    <x v="0"/>
    <s v="70445841"/>
    <s v="20"/>
    <s v="Z_CSD"/>
    <s v="0070445841000020"/>
    <s v="STANDARD, HARDWARE, PCEE - QUARTERL"/>
    <n v="1992.32"/>
    <m/>
    <s v="0070445841000020"/>
    <n v="16"/>
    <s v="00000000/Z_CSD"/>
    <n v="0"/>
    <n v="0"/>
    <n v="0"/>
    <n v="0"/>
    <n v="0"/>
    <n v="0"/>
    <n v="0"/>
    <n v="0"/>
  </r>
  <r>
    <x v="16"/>
    <s v="105436"/>
    <s v="US"/>
    <x v="0"/>
    <s v="70445841"/>
    <s v="30"/>
    <s v="Z_CSD"/>
    <s v="0070445841000030"/>
    <s v="STANDARD, HARDWARE, PCEE - QUARTERL"/>
    <n v="405.16"/>
    <m/>
    <s v="0070445841000030"/>
    <n v="16"/>
    <s v="00000000/Z_CSD"/>
    <n v="0"/>
    <n v="0"/>
    <n v="0"/>
    <n v="0"/>
    <n v="0"/>
    <n v="0"/>
    <n v="0"/>
    <n v="0"/>
  </r>
  <r>
    <x v="16"/>
    <s v="105436"/>
    <s v="US"/>
    <x v="0"/>
    <s v="70445841"/>
    <s v="40"/>
    <s v="Z_CMP"/>
    <s v="0070445841000040"/>
    <s v="STANDARD, HARDWARE, PCEE - QUARTERL"/>
    <n v="43"/>
    <m/>
    <s v="0070445841000040"/>
    <n v="16"/>
    <s v="00000000/Z_CMP"/>
    <n v="0"/>
    <n v="0"/>
    <n v="0"/>
    <n v="0"/>
    <n v="0"/>
    <n v="0"/>
    <n v="0"/>
    <n v="0"/>
  </r>
  <r>
    <x v="17"/>
    <s v="105354"/>
    <s v="TW"/>
    <x v="1"/>
    <s v="70446118"/>
    <s v="10"/>
    <s v="Z_DTV"/>
    <s v="0070446118000010"/>
    <s v="PRO, MOBILE/TABLET, DCP HARDWARE -"/>
    <n v="166060.93"/>
    <m/>
    <s v="0070446118000010"/>
    <n v="16"/>
    <s v="00000000/Z_DTV"/>
    <n v="0"/>
    <n v="0"/>
    <n v="0"/>
    <n v="0"/>
    <n v="0.2"/>
    <n v="33212.186000000002"/>
    <n v="0.1"/>
    <n v="0"/>
  </r>
  <r>
    <x v="17"/>
    <s v="105354"/>
    <s v="TW"/>
    <x v="1"/>
    <s v="70446118"/>
    <s v="20"/>
    <s v="Z_DTV"/>
    <s v="0070446118000020"/>
    <s v="PRO, MOBILE/TABLET, DCP HARDWARE -"/>
    <n v="6023.07"/>
    <m/>
    <s v="0070446118000020"/>
    <n v="16"/>
    <s v="00000000/Z_DTV"/>
    <n v="0"/>
    <n v="0"/>
    <n v="0"/>
    <n v="0"/>
    <n v="0.2"/>
    <n v="1204.614"/>
    <n v="0.1"/>
    <n v="0"/>
  </r>
  <r>
    <x v="17"/>
    <s v="105354"/>
    <s v="TW"/>
    <x v="1"/>
    <s v="70446118"/>
    <s v="30"/>
    <s v="Z_SBA"/>
    <s v="0070446118000030"/>
    <s v="PRO, MOBILE/TABLET, DCP HARDWARE -"/>
    <n v="5941"/>
    <m/>
    <s v="0070446118000030"/>
    <n v="16"/>
    <s v="00000000/Z_SBA"/>
    <n v="0"/>
    <n v="0"/>
    <n v="0"/>
    <n v="0"/>
    <n v="0.2"/>
    <n v="1188.2"/>
    <n v="0.1"/>
    <n v="0"/>
  </r>
  <r>
    <x v="18"/>
    <s v="105437"/>
    <s v="US"/>
    <x v="0"/>
    <s v="70445855"/>
    <s v="10"/>
    <s v="Z_SDC"/>
    <s v="0070445855000010"/>
    <s v="STANDARD, HARDWARE, PCEE - QUARTERL"/>
    <n v="11"/>
    <m/>
    <s v="0070445855000010"/>
    <n v="16"/>
    <s v="00000000/Z_SDC"/>
    <n v="0"/>
    <n v="0"/>
    <n v="0"/>
    <n v="0"/>
    <n v="0"/>
    <n v="0"/>
    <n v="0"/>
    <n v="0"/>
  </r>
  <r>
    <x v="19"/>
    <s v="126461"/>
    <s v="CN"/>
    <x v="9"/>
    <s v="70446117"/>
    <s v="10"/>
    <s v="Z_SBA"/>
    <s v="0070446117000010"/>
    <s v="PRO, MOBILE/TABLET, DCP HARDWARE -"/>
    <n v="49923"/>
    <m/>
    <s v="0070446117000010"/>
    <n v="16"/>
    <s v="00000000/Z_SBA"/>
    <n v="0"/>
    <n v="0"/>
    <n v="0"/>
    <n v="0"/>
    <n v="0.1"/>
    <n v="4992.3"/>
    <n v="0.1"/>
    <n v="0"/>
  </r>
  <r>
    <x v="20"/>
    <s v="106487"/>
    <s v="NO"/>
    <x v="10"/>
    <s v="70445840"/>
    <s v="10"/>
    <s v="Z_TAK"/>
    <s v="0070445840000010"/>
    <s v="SPECIAL PRICING (CROSS-QUARTER)"/>
    <m/>
    <n v="164"/>
    <s v="0070445840000010"/>
    <n v="16"/>
    <s v="00000000/Z_TAK"/>
    <n v="0"/>
    <n v="0"/>
    <n v="0"/>
    <n v="0"/>
    <n v="0"/>
    <n v="0"/>
    <n v="0"/>
    <n v="0"/>
  </r>
  <r>
    <x v="21"/>
    <s v="105441"/>
    <s v="US"/>
    <x v="0"/>
    <s v="70445869"/>
    <s v="10"/>
    <s v="Z_NLE"/>
    <s v="0070445869000010"/>
    <s v="PRO, MOBILE/TABLET, DCP HARDWARE -"/>
    <n v="404121"/>
    <m/>
    <s v="0070445869000010"/>
    <n v="16"/>
    <s v="00000000/Z_NLE"/>
    <n v="0"/>
    <n v="0"/>
    <n v="0"/>
    <n v="0"/>
    <n v="0"/>
    <n v="0"/>
    <n v="0"/>
    <n v="0"/>
  </r>
  <r>
    <x v="21"/>
    <s v="105441"/>
    <s v="US"/>
    <x v="0"/>
    <s v="70445883"/>
    <s v="10"/>
    <s v="Z_PCV"/>
    <s v="0070445883000010"/>
    <s v="SPECIAL PRICING (CROSS-QUARTER)"/>
    <n v="11000"/>
    <m/>
    <s v="0070445883000010"/>
    <n v="16"/>
    <s v="00000000/Z_PCV"/>
    <n v="0"/>
    <n v="0"/>
    <n v="0"/>
    <n v="0"/>
    <n v="0"/>
    <n v="0"/>
    <n v="0"/>
    <n v="0"/>
  </r>
  <r>
    <x v="22"/>
    <s v="127476"/>
    <s v="CN"/>
    <x v="9"/>
    <s v="70446062"/>
    <s v="10"/>
    <s v="Z_DMT"/>
    <s v="0070446062000010"/>
    <s v="PRO, MOBILE/TABLET, DCP HARDWARE -"/>
    <n v="150971"/>
    <m/>
    <s v="0070446062000010"/>
    <n v="16"/>
    <s v="00000000/Z_DMT"/>
    <n v="0"/>
    <n v="0"/>
    <n v="0"/>
    <n v="0"/>
    <n v="0.1"/>
    <n v="15097.1"/>
    <n v="0.1"/>
    <n v="0"/>
  </r>
  <r>
    <x v="22"/>
    <s v="127476"/>
    <s v="CN"/>
    <x v="9"/>
    <s v="70446062"/>
    <s v="20"/>
    <s v="Z_DMT"/>
    <s v="0070446062000020"/>
    <s v="PRO, MOBILE/TABLET, DCP HARDWARE -"/>
    <n v="2000"/>
    <m/>
    <s v="0070446062000020"/>
    <n v="16"/>
    <s v="00000000/Z_DMT"/>
    <n v="0"/>
    <n v="0"/>
    <n v="0"/>
    <n v="0"/>
    <n v="0.1"/>
    <n v="200"/>
    <n v="0.1"/>
    <n v="0"/>
  </r>
  <r>
    <x v="23"/>
    <s v="105545"/>
    <s v="US"/>
    <x v="0"/>
    <s v="70446057"/>
    <s v="10"/>
    <s v="Z_SDC"/>
    <s v="0070446057000010"/>
    <s v="STANDARD, HARDWARE, PCEE - QUARTERL"/>
    <n v="114423"/>
    <m/>
    <s v="0070446057000010"/>
    <n v="16"/>
    <s v="00000000/Z_SDC"/>
    <n v="0"/>
    <n v="0"/>
    <n v="0"/>
    <n v="0"/>
    <n v="0"/>
    <n v="0"/>
    <n v="0"/>
    <n v="0"/>
  </r>
  <r>
    <x v="24"/>
    <s v="115335"/>
    <s v="TW"/>
    <x v="1"/>
    <s v="70446107"/>
    <s v="10"/>
    <s v="Z_STBIP"/>
    <s v="0070446107000010"/>
    <s v="IPP ESTIMATES"/>
    <n v="4431.51"/>
    <m/>
    <s v="0070446107000010"/>
    <n v="16"/>
    <s v="00000000/Z_STBIP"/>
    <n v="0"/>
    <n v="0"/>
    <n v="0"/>
    <n v="0"/>
    <n v="0.2"/>
    <n v="886.30200000000013"/>
    <n v="0.1"/>
    <n v="0"/>
  </r>
  <r>
    <x v="24"/>
    <s v="115335"/>
    <s v="TW"/>
    <x v="1"/>
    <s v="70446107"/>
    <s v="20"/>
    <s v="Z_STBIP"/>
    <s v="0070446107000020"/>
    <s v="IPP ESTIMATES"/>
    <n v="34820.36"/>
    <m/>
    <s v="0070446107000020"/>
    <n v="16"/>
    <s v="00000000/Z_STBIP"/>
    <n v="0"/>
    <n v="0"/>
    <n v="0"/>
    <n v="0"/>
    <n v="0.2"/>
    <n v="6964.0720000000001"/>
    <n v="0.1"/>
    <n v="0"/>
  </r>
  <r>
    <x v="24"/>
    <s v="115335"/>
    <s v="TW"/>
    <x v="1"/>
    <s v="70446107"/>
    <s v="30"/>
    <s v="Z_STBIP"/>
    <s v="0070446107000030"/>
    <s v="IPP ESTIMATES"/>
    <n v="312083.12"/>
    <m/>
    <s v="0070446107000030"/>
    <n v="16"/>
    <s v="00000000/Z_STBIP"/>
    <n v="0"/>
    <n v="0"/>
    <n v="0"/>
    <n v="0"/>
    <n v="0.2"/>
    <n v="62416.624000000003"/>
    <n v="0.1"/>
    <n v="0"/>
  </r>
  <r>
    <x v="24"/>
    <s v="115335"/>
    <s v="TW"/>
    <x v="1"/>
    <s v="70446107"/>
    <s v="40"/>
    <s v="Z_STBIP"/>
    <s v="0070446107000040"/>
    <s v="IPP ESTIMATES"/>
    <n v="72188"/>
    <m/>
    <s v="0070446107000040"/>
    <n v="16"/>
    <s v="00000000/Z_STBIP"/>
    <n v="0"/>
    <n v="0"/>
    <n v="0"/>
    <n v="0"/>
    <n v="0.2"/>
    <n v="14437.6"/>
    <n v="0.1"/>
    <n v="0"/>
  </r>
  <r>
    <x v="25"/>
    <s v="105350"/>
    <s v="TR"/>
    <x v="4"/>
    <s v="70446074"/>
    <s v="10"/>
    <s v="Z_DTB"/>
    <s v="0070446074000010"/>
    <s v="IPP ESTIMATES"/>
    <m/>
    <n v="49425.42"/>
    <s v="0070446074000010"/>
    <n v="16"/>
    <s v="00000000/Z_DTB"/>
    <n v="0"/>
    <n v="0"/>
    <n v="0"/>
    <n v="0"/>
    <n v="0.1"/>
    <n v="0"/>
    <n v="0.1"/>
    <n v="4942.5420000000004"/>
  </r>
  <r>
    <x v="25"/>
    <s v="105350"/>
    <s v="TR"/>
    <x v="4"/>
    <s v="70446074"/>
    <s v="20"/>
    <s v="Z_DTB"/>
    <s v="0070446074000020"/>
    <s v="IPP ESTIMATES"/>
    <m/>
    <n v="178020.84"/>
    <s v="0070446074000020"/>
    <n v="16"/>
    <s v="00000000/Z_DTB"/>
    <n v="0"/>
    <n v="0"/>
    <n v="0"/>
    <n v="0"/>
    <n v="0.1"/>
    <n v="0"/>
    <n v="0.1"/>
    <n v="17802.083999999999"/>
  </r>
  <r>
    <x v="25"/>
    <s v="105350"/>
    <s v="TR"/>
    <x v="4"/>
    <s v="70446074"/>
    <s v="30"/>
    <s v="Z_DTB"/>
    <s v="0070446074000030"/>
    <s v="PRO, MOBILE/TABLET, DCP HARDWARE -"/>
    <m/>
    <n v="69734.210000000006"/>
    <s v="0070446074000030"/>
    <n v="16"/>
    <s v="00000000/Z_DTB"/>
    <n v="0"/>
    <n v="0"/>
    <n v="0"/>
    <n v="0"/>
    <n v="0.1"/>
    <n v="0"/>
    <n v="0.1"/>
    <n v="6973.4210000000012"/>
  </r>
  <r>
    <x v="25"/>
    <s v="105350"/>
    <s v="TR"/>
    <x v="4"/>
    <s v="70446074"/>
    <s v="40"/>
    <s v="Z_DTB"/>
    <s v="0070446074000040"/>
    <s v="PRO, MOBILE/TABLET, DCP HARDWARE -"/>
    <m/>
    <n v="53698.14"/>
    <s v="0070446074000040"/>
    <n v="16"/>
    <s v="00000000/Z_DTB"/>
    <n v="0"/>
    <n v="0"/>
    <n v="0"/>
    <n v="0"/>
    <n v="0.1"/>
    <n v="0"/>
    <n v="0.1"/>
    <n v="5369.8140000000003"/>
  </r>
  <r>
    <x v="25"/>
    <s v="105350"/>
    <s v="TR"/>
    <x v="4"/>
    <s v="70446074"/>
    <s v="50"/>
    <s v="Z_DTB"/>
    <s v="0070446074000050"/>
    <s v="PRO, MOBILE/TABLET, DCP HARDWARE -"/>
    <m/>
    <n v="21994.39"/>
    <s v="0070446074000050"/>
    <n v="16"/>
    <s v="00000000/Z_DTB"/>
    <n v="0"/>
    <n v="0"/>
    <n v="0"/>
    <n v="0"/>
    <n v="0.1"/>
    <n v="0"/>
    <n v="0.1"/>
    <n v="2199.4389999999999"/>
  </r>
  <r>
    <x v="26"/>
    <s v="127775"/>
    <s v="US"/>
    <x v="0"/>
    <s v="70446126"/>
    <s v="10"/>
    <s v="Z_STB"/>
    <s v="0070446126000010"/>
    <s v="PRO, MOBILE/TABLET, DCP HARDWARE -"/>
    <n v="173563.9"/>
    <m/>
    <s v="0070446126000010"/>
    <n v="16"/>
    <s v="00000000/Z_STB"/>
    <n v="0"/>
    <n v="0"/>
    <n v="0"/>
    <n v="0"/>
    <n v="0"/>
    <n v="0"/>
    <n v="0"/>
    <n v="0"/>
  </r>
  <r>
    <x v="26"/>
    <s v="127775"/>
    <s v="US"/>
    <x v="0"/>
    <s v="70446126"/>
    <s v="20"/>
    <s v="Z_STP"/>
    <s v="0070446126000020"/>
    <s v="PRO, MOBILE/TABLET, DCP HARDWARE -"/>
    <n v="19118.23"/>
    <m/>
    <s v="0070446126000020"/>
    <n v="16"/>
    <s v="00000000/Z_STP"/>
    <n v="0"/>
    <n v="0"/>
    <n v="0"/>
    <n v="0"/>
    <n v="0"/>
    <n v="0"/>
    <n v="0"/>
    <n v="0"/>
  </r>
  <r>
    <x v="26"/>
    <s v="127775"/>
    <s v="US"/>
    <x v="0"/>
    <s v="70446126"/>
    <s v="30"/>
    <s v="Z_STB"/>
    <s v="0070446126000030"/>
    <s v="PRO, MOBILE/TABLET, DCP HARDWARE -"/>
    <n v="76528.27"/>
    <m/>
    <s v="0070446126000030"/>
    <n v="16"/>
    <s v="00000000/Z_STB"/>
    <n v="0"/>
    <n v="0"/>
    <n v="0"/>
    <n v="0"/>
    <n v="0"/>
    <n v="0"/>
    <n v="0"/>
    <n v="0"/>
  </r>
  <r>
    <x v="26"/>
    <s v="127775"/>
    <s v="US"/>
    <x v="0"/>
    <s v="70446126"/>
    <s v="40"/>
    <s v="Z_STB"/>
    <s v="0070446126000040"/>
    <s v="PRO, MOBILE/TABLET, DCP HARDWARE -"/>
    <n v="3754703.74"/>
    <m/>
    <s v="0070446126000040"/>
    <n v="16"/>
    <s v="00000000/Z_STB"/>
    <n v="0"/>
    <n v="0"/>
    <n v="0"/>
    <n v="0"/>
    <n v="0"/>
    <n v="0"/>
    <n v="0"/>
    <n v="0"/>
  </r>
  <r>
    <x v="26"/>
    <s v="127775"/>
    <s v="US"/>
    <x v="0"/>
    <s v="70446126"/>
    <s v="50"/>
    <s v="Z_STB"/>
    <s v="0070446126000050"/>
    <s v="PRO, MOBILE/TABLET, DCP HARDWARE -"/>
    <n v="559688"/>
    <m/>
    <s v="0070446126000050"/>
    <n v="16"/>
    <s v="00000000/Z_STB"/>
    <n v="0"/>
    <n v="0"/>
    <n v="0"/>
    <n v="0"/>
    <n v="0"/>
    <n v="0"/>
    <n v="0"/>
    <n v="0"/>
  </r>
  <r>
    <x v="26"/>
    <s v="127775"/>
    <s v="US"/>
    <x v="0"/>
    <s v="70446126"/>
    <s v="60"/>
    <s v="Z_BEN"/>
    <s v="0070446126000060"/>
    <s v="PRO, MOBILE/TABLET, DCP HARDWARE -"/>
    <n v="4471"/>
    <m/>
    <s v="0070446126000060"/>
    <n v="16"/>
    <s v="00000000/Z_BEN"/>
    <n v="0"/>
    <n v="0"/>
    <n v="0"/>
    <n v="0"/>
    <n v="0"/>
    <n v="0"/>
    <n v="0"/>
    <n v="0"/>
  </r>
  <r>
    <x v="27"/>
    <s v="110797"/>
    <s v="KR"/>
    <x v="2"/>
    <s v="70445971"/>
    <s v="10"/>
    <s v="Z_DTV"/>
    <s v="0070445971000010"/>
    <s v="PRO, MOBILE/TABLET, DCP HARDWARE -"/>
    <m/>
    <n v="56018"/>
    <s v="0070445971000010"/>
    <n v="16"/>
    <s v="00000000/Z_DTV"/>
    <n v="0"/>
    <n v="0"/>
    <n v="0"/>
    <n v="0"/>
    <n v="0.16500000000000001"/>
    <n v="0"/>
    <n v="0.1"/>
    <n v="5601.8"/>
  </r>
  <r>
    <x v="28"/>
    <s v="119434"/>
    <s v="DE"/>
    <x v="7"/>
    <s v="70445884"/>
    <s v="10"/>
    <s v="Z_DSNI"/>
    <s v="0070445884000010"/>
    <s v="PRO, MOBILE/TABLET, DCP HARDWARE -"/>
    <m/>
    <n v="3222"/>
    <s v="0070445884000010"/>
    <n v="16"/>
    <s v="00000000/Z_DSNI"/>
    <n v="0"/>
    <n v="0"/>
    <n v="0"/>
    <n v="0"/>
    <n v="0"/>
    <n v="0"/>
    <n v="0"/>
    <n v="0"/>
  </r>
  <r>
    <x v="29"/>
    <s v="107720"/>
    <s v="TW"/>
    <x v="1"/>
    <s v="70445929"/>
    <s v="10"/>
    <s v="Z_STBIP"/>
    <s v="0070445929000010"/>
    <s v="PRO, MOBILE/TABLET, DCP HARDWARE -"/>
    <n v="124754"/>
    <m/>
    <s v="0070445929000010"/>
    <n v="16"/>
    <s v="00000000/Z_STBIP"/>
    <n v="0"/>
    <n v="0"/>
    <n v="0"/>
    <n v="0"/>
    <n v="0.2"/>
    <n v="24950.800000000003"/>
    <n v="0.1"/>
    <n v="0"/>
  </r>
  <r>
    <x v="30"/>
    <s v="119789"/>
    <s v="DE"/>
    <x v="7"/>
    <s v="70445940"/>
    <s v="10"/>
    <s v="Z_IRD"/>
    <s v="0070445940000010"/>
    <s v="PRO, MOBILE/TABLET, DCP HARDWARE -"/>
    <m/>
    <n v="453"/>
    <s v="0070445940000010"/>
    <n v="16"/>
    <s v="00000000/Z_IRD"/>
    <n v="0"/>
    <n v="0"/>
    <n v="0"/>
    <n v="0"/>
    <n v="0"/>
    <n v="0"/>
    <n v="0"/>
    <n v="0"/>
  </r>
  <r>
    <x v="31"/>
    <s v="127396"/>
    <s v="US"/>
    <x v="0"/>
    <s v="70446023"/>
    <s v="10"/>
    <s v="Z_CSD"/>
    <s v="0070446023000010"/>
    <s v="PRO, MOBILE/TABLET, DCP HARDWARE -"/>
    <n v="39.56"/>
    <m/>
    <s v="0070446023000010"/>
    <n v="16"/>
    <s v="00000000/Z_CSD"/>
    <n v="0"/>
    <n v="0"/>
    <n v="0"/>
    <n v="0"/>
    <n v="0"/>
    <n v="0"/>
    <n v="0"/>
    <n v="0"/>
  </r>
  <r>
    <x v="31"/>
    <s v="127396"/>
    <s v="US"/>
    <x v="0"/>
    <s v="70446023"/>
    <s v="20"/>
    <s v="Z_CSD"/>
    <s v="0070446023000020"/>
    <s v="PRO, MOBILE/TABLET, DCP HARDWARE -"/>
    <n v="36.24"/>
    <m/>
    <s v="0070446023000020"/>
    <n v="16"/>
    <s v="00000000/Z_CSD"/>
    <n v="0"/>
    <n v="0"/>
    <n v="0"/>
    <n v="0"/>
    <n v="0"/>
    <n v="0"/>
    <n v="0"/>
    <n v="0"/>
  </r>
  <r>
    <x v="31"/>
    <s v="127396"/>
    <s v="US"/>
    <x v="0"/>
    <s v="70446023"/>
    <s v="30"/>
    <s v="Z_CSD"/>
    <s v="0070446023000030"/>
    <s v="PRO, MOBILE/TABLET, DCP HARDWARE -"/>
    <n v="270.20999999999998"/>
    <m/>
    <s v="0070446023000030"/>
    <n v="16"/>
    <s v="00000000/Z_CSD"/>
    <n v="0"/>
    <n v="0"/>
    <n v="0"/>
    <n v="0"/>
    <n v="0"/>
    <n v="0"/>
    <n v="0"/>
    <n v="0"/>
  </r>
  <r>
    <x v="32"/>
    <s v="120647"/>
    <s v="SG"/>
    <x v="11"/>
    <s v="70446082"/>
    <s v="10"/>
    <s v="Z_DHDO"/>
    <s v="0070446082000010"/>
    <s v="PRO, MOBILE/TABLET, DCP HARDWARE -"/>
    <n v="17001"/>
    <m/>
    <s v="0070446082000010"/>
    <n v="16"/>
    <s v="00000000/Z_DHDO"/>
    <n v="0"/>
    <n v="0"/>
    <n v="0"/>
    <n v="0"/>
    <n v="0.1"/>
    <n v="1700.1000000000001"/>
    <n v="0"/>
    <n v="0"/>
  </r>
  <r>
    <x v="32"/>
    <s v="120647"/>
    <s v="SG"/>
    <x v="11"/>
    <s v="70446082"/>
    <s v="20"/>
    <s v="Z_W8PB"/>
    <s v="0070446082000020"/>
    <s v="PRO, MOBILE/TABLET, DCP HARDWARE -"/>
    <n v="729645"/>
    <m/>
    <s v="0070446082000020"/>
    <n v="16"/>
    <s v="00000000/Z_W8PB"/>
    <n v="0"/>
    <n v="0"/>
    <n v="0"/>
    <n v="0"/>
    <n v="0.1"/>
    <n v="72964.5"/>
    <n v="0"/>
    <n v="0"/>
  </r>
  <r>
    <x v="33"/>
    <s v="105348"/>
    <s v="TW"/>
    <x v="1"/>
    <s v="70446052"/>
    <s v="10"/>
    <s v="Z_W8PB"/>
    <s v="0070446052000010"/>
    <s v="PRO, MOBILE/TABLET, DCP HARDWARE -"/>
    <n v="39451"/>
    <m/>
    <s v="0070446052000010"/>
    <n v="16"/>
    <s v="00000000/Z_W8PB"/>
    <n v="0"/>
    <n v="0"/>
    <n v="0"/>
    <n v="0"/>
    <n v="0.2"/>
    <n v="7890.2000000000007"/>
    <n v="0.1"/>
    <n v="0"/>
  </r>
  <r>
    <x v="33"/>
    <s v="105348"/>
    <s v="TW"/>
    <x v="1"/>
    <s v="70446061"/>
    <s v="10"/>
    <s v="Z_PCV"/>
    <s v="0070446061000010"/>
    <s v="PRO, MOBILE/TABLET, DCP HARDWARE -"/>
    <n v="8500"/>
    <m/>
    <s v="0070446061000010"/>
    <n v="16"/>
    <s v="00000000/Z_PCV"/>
    <n v="0"/>
    <n v="0"/>
    <n v="0"/>
    <n v="0"/>
    <n v="0.2"/>
    <n v="1700"/>
    <n v="0.1"/>
    <n v="0"/>
  </r>
  <r>
    <x v="34"/>
    <s v="105454"/>
    <s v="US"/>
    <x v="0"/>
    <s v="70445911"/>
    <s v="10"/>
    <s v="Z_CEA"/>
    <s v="0070445911000010"/>
    <s v="PRO, MOBILE/TABLET, DCP HARDWARE -"/>
    <n v="1102"/>
    <m/>
    <s v="0070445911000010"/>
    <n v="16"/>
    <s v="00000000/Z_CEA"/>
    <n v="0"/>
    <n v="0"/>
    <n v="0"/>
    <n v="0"/>
    <n v="0"/>
    <n v="0"/>
    <n v="0"/>
    <n v="0"/>
  </r>
  <r>
    <x v="34"/>
    <s v="105454"/>
    <s v="US"/>
    <x v="0"/>
    <s v="70445911"/>
    <s v="20"/>
    <s v="Z_CEA"/>
    <s v="0070445911000020"/>
    <s v="PRO, MOBILE/TABLET, DCP HARDWARE -"/>
    <n v="1102"/>
    <m/>
    <s v="0070445911000020"/>
    <n v="16"/>
    <s v="00000000/Z_CEA"/>
    <n v="0"/>
    <n v="0"/>
    <n v="0"/>
    <n v="0"/>
    <n v="0"/>
    <n v="0"/>
    <n v="0"/>
    <n v="0"/>
  </r>
  <r>
    <x v="35"/>
    <s v="105356"/>
    <s v="TW"/>
    <x v="1"/>
    <s v="70446129"/>
    <s v="10"/>
    <s v="Z_STB"/>
    <s v="0070446129000010"/>
    <s v="DOLBY CODEC PROGRAM - SOFTWARE CROS"/>
    <n v="1457"/>
    <m/>
    <s v="0070446129000010"/>
    <n v="16"/>
    <s v="00000000/Z_STB"/>
    <n v="0"/>
    <n v="0"/>
    <n v="0"/>
    <n v="0"/>
    <n v="0.2"/>
    <n v="291.40000000000003"/>
    <n v="0.1"/>
    <n v="0"/>
  </r>
  <r>
    <x v="36"/>
    <s v="105464"/>
    <s v="US"/>
    <x v="0"/>
    <s v="70445926"/>
    <s v="10"/>
    <s v="Z_DEC"/>
    <s v="0070445926000010"/>
    <s v="PRO, MOBILE/TABLET, DCP HARDWARE -"/>
    <n v="1454"/>
    <m/>
    <s v="0070445926000010"/>
    <n v="16"/>
    <s v="00000000/Z_DEC"/>
    <n v="0"/>
    <n v="0"/>
    <n v="0"/>
    <n v="0"/>
    <n v="0"/>
    <n v="0"/>
    <n v="0"/>
    <n v="0"/>
  </r>
  <r>
    <x v="37"/>
    <s v="126375"/>
    <s v="US"/>
    <x v="0"/>
    <s v="70446103"/>
    <s v="10"/>
    <s v="Z_CSD"/>
    <s v="0070446103000010"/>
    <s v="PRO, MOBILE/TABLET, DCP HARDWARE -"/>
    <n v="2094.5"/>
    <m/>
    <s v="0070446103000010"/>
    <n v="16"/>
    <s v="00000000/Z_CSD"/>
    <n v="0"/>
    <n v="0"/>
    <n v="0"/>
    <n v="0"/>
    <n v="0"/>
    <n v="0"/>
    <n v="0"/>
    <n v="0"/>
  </r>
  <r>
    <x v="37"/>
    <s v="126375"/>
    <s v="US"/>
    <x v="0"/>
    <s v="70446103"/>
    <s v="20"/>
    <s v="Z_CSD"/>
    <s v="0070446103000020"/>
    <s v="PRO, MOBILE/TABLET, DCP HARDWARE -"/>
    <n v="2094.5"/>
    <m/>
    <s v="0070446103000020"/>
    <n v="16"/>
    <s v="00000000/Z_CSD"/>
    <n v="0"/>
    <n v="0"/>
    <n v="0"/>
    <n v="0"/>
    <n v="0"/>
    <n v="0"/>
    <n v="0"/>
    <n v="0"/>
  </r>
  <r>
    <x v="38"/>
    <s v="104948"/>
    <s v="GB"/>
    <x v="8"/>
    <s v="70445728"/>
    <s v="10"/>
    <s v="Z_SBA"/>
    <s v="0070445728000010"/>
    <s v="STANDARD, HARDWARE, PCEE - QUARTERL"/>
    <m/>
    <n v="7109"/>
    <s v="0070445728000010"/>
    <n v="16"/>
    <s v="00000000/Z_SBA"/>
    <n v="0"/>
    <n v="0"/>
    <n v="0"/>
    <n v="0"/>
    <n v="0"/>
    <n v="0"/>
    <n v="0"/>
    <n v="0"/>
  </r>
  <r>
    <x v="39"/>
    <s v="105127"/>
    <s v="DK"/>
    <x v="12"/>
    <s v="70445909"/>
    <s v="10"/>
    <s v="Z_SBTVD"/>
    <s v="0070445909000010"/>
    <s v="STANDARD, HARDWARE, PCEE - QUARTERL"/>
    <m/>
    <n v="24102"/>
    <s v="0070445909000010"/>
    <n v="16"/>
    <s v="00000000/Z_SBTVD"/>
    <n v="0"/>
    <n v="0"/>
    <n v="0"/>
    <n v="0"/>
    <n v="0"/>
    <n v="0"/>
    <n v="0"/>
    <n v="0"/>
  </r>
  <r>
    <x v="39"/>
    <s v="105127"/>
    <s v="DK"/>
    <x v="12"/>
    <s v="70445909"/>
    <s v="20"/>
    <s v="Z_SBA"/>
    <s v="0070445909000020"/>
    <s v="STANDARD, HARDWARE, PCEE - QUARTERL"/>
    <m/>
    <n v="47475"/>
    <s v="0070445909000020"/>
    <n v="16"/>
    <s v="00000000/Z_SBA"/>
    <n v="0"/>
    <n v="0"/>
    <n v="0"/>
    <n v="0"/>
    <n v="0"/>
    <n v="0"/>
    <n v="0"/>
    <n v="0"/>
  </r>
  <r>
    <x v="40"/>
    <s v="124742"/>
    <s v="FR"/>
    <x v="13"/>
    <s v="70446124"/>
    <s v="10"/>
    <s v="Z_DEC"/>
    <s v="0070446124000010"/>
    <s v="PRO, MOBILE/TABLET, DCP HARDWARE -"/>
    <m/>
    <n v="28"/>
    <s v="0070446124000010"/>
    <n v="16"/>
    <s v="00000000/Z_DEC"/>
    <n v="0"/>
    <n v="0"/>
    <n v="0"/>
    <n v="0"/>
    <n v="0"/>
    <n v="0"/>
    <n v="0"/>
    <n v="0"/>
  </r>
  <r>
    <x v="41"/>
    <s v="113079"/>
    <s v="TW"/>
    <x v="1"/>
    <s v="70445830"/>
    <s v="10"/>
    <s v="Z_DTV"/>
    <s v="0070445830000010"/>
    <s v="PRO, MOBILE/TABLET, DCP HARDWARE -"/>
    <n v="188500.51"/>
    <m/>
    <s v="0070445830000010"/>
    <n v="16"/>
    <s v="00000000/Z_DTV"/>
    <n v="0"/>
    <n v="0"/>
    <n v="0"/>
    <n v="0"/>
    <n v="0.2"/>
    <n v="37700.102000000006"/>
    <n v="0.1"/>
    <n v="0"/>
  </r>
  <r>
    <x v="41"/>
    <s v="113079"/>
    <s v="TW"/>
    <x v="1"/>
    <s v="70445830"/>
    <s v="20"/>
    <s v="Z_DTV"/>
    <s v="0070445830000020"/>
    <s v="VISION"/>
    <n v="23133.49"/>
    <m/>
    <s v="0070445830000020"/>
    <n v="16"/>
    <s v="00000000/Z_DTV"/>
    <n v="0"/>
    <n v="0"/>
    <n v="0"/>
    <n v="0"/>
    <n v="0.2"/>
    <n v="4626.6980000000003"/>
    <n v="0.1"/>
    <n v="0"/>
  </r>
  <r>
    <x v="42"/>
    <s v="124351"/>
    <s v="CN"/>
    <x v="9"/>
    <s v="70446008"/>
    <s v="10"/>
    <s v="Z_MSP"/>
    <s v="0070446008000010"/>
    <s v="VISION"/>
    <n v="250000"/>
    <m/>
    <s v="0070446008000010"/>
    <n v="16"/>
    <s v="00000000/Z_MSP"/>
    <n v="0"/>
    <n v="0"/>
    <n v="0"/>
    <n v="0"/>
    <n v="0.1"/>
    <n v="25000"/>
    <n v="0.1"/>
    <n v="0"/>
  </r>
  <r>
    <x v="42"/>
    <s v="124351"/>
    <s v="CN"/>
    <x v="9"/>
    <s v="70446020"/>
    <s v="10"/>
    <s v="Z_MSP"/>
    <s v="0070446020000010"/>
    <s v="PRO, MOBILE/TABLET, DCP HARDWARE -"/>
    <n v="250000"/>
    <m/>
    <s v="0070446020000010"/>
    <n v="16"/>
    <s v="00000000/Z_MSP"/>
    <n v="0"/>
    <n v="0"/>
    <n v="0"/>
    <n v="0"/>
    <n v="0.1"/>
    <n v="25000"/>
    <n v="0.1"/>
    <n v="0"/>
  </r>
  <r>
    <x v="42"/>
    <s v="124351"/>
    <s v="CN"/>
    <x v="9"/>
    <s v="70446032"/>
    <s v="10"/>
    <s v="Z_MSP"/>
    <s v="0070446032000010"/>
    <s v="STANDARD, HARDWARE, PCEE - QUARTERL"/>
    <n v="250000"/>
    <m/>
    <s v="0070446032000010"/>
    <n v="16"/>
    <s v="00000000/Z_MSP"/>
    <n v="0"/>
    <n v="0"/>
    <n v="0"/>
    <n v="0"/>
    <n v="0.1"/>
    <n v="25000"/>
    <n v="0.1"/>
    <n v="0"/>
  </r>
  <r>
    <x v="43"/>
    <s v="121157"/>
    <s v="CN"/>
    <x v="9"/>
    <s v="70445751"/>
    <s v="10"/>
    <s v="Z_DTB"/>
    <s v="0070445751000010"/>
    <s v="STANDARD, HARDWARE, PCEE - QUARTERL"/>
    <n v="391496.75"/>
    <m/>
    <s v="0070445751000010"/>
    <n v="16"/>
    <s v="00000000/Z_DTB"/>
    <n v="0"/>
    <n v="0"/>
    <n v="0"/>
    <n v="0"/>
    <n v="0.1"/>
    <n v="39149.675000000003"/>
    <n v="0.1"/>
    <n v="0"/>
  </r>
  <r>
    <x v="43"/>
    <s v="121157"/>
    <s v="CN"/>
    <x v="9"/>
    <s v="70445751"/>
    <s v="20"/>
    <s v="Z_DMT"/>
    <s v="0070445751000020"/>
    <s v="STANDARD, HARDWARE, PCEE - QUARTERL"/>
    <n v="1130620.25"/>
    <m/>
    <s v="0070445751000020"/>
    <n v="16"/>
    <s v="00000000/Z_DMT"/>
    <n v="0"/>
    <n v="0"/>
    <n v="0"/>
    <n v="0"/>
    <n v="0.1"/>
    <n v="113062.02500000001"/>
    <n v="0.1"/>
    <n v="0"/>
  </r>
  <r>
    <x v="43"/>
    <s v="121157"/>
    <s v="CN"/>
    <x v="9"/>
    <s v="70445751"/>
    <s v="30"/>
    <s v="Z_DTV"/>
    <s v="0070445751000030"/>
    <s v="PRO, MOBILE/TABLET, DCP HARDWARE -"/>
    <n v="4500"/>
    <m/>
    <s v="0070445751000030"/>
    <n v="16"/>
    <s v="00000000/Z_DTV"/>
    <n v="0"/>
    <n v="0"/>
    <n v="0"/>
    <n v="0"/>
    <n v="0.1"/>
    <n v="450"/>
    <n v="0.1"/>
    <n v="0"/>
  </r>
  <r>
    <x v="43"/>
    <s v="121157"/>
    <s v="CN"/>
    <x v="9"/>
    <s v="70445751"/>
    <s v="40"/>
    <s v="Z_DTMB"/>
    <s v="0070445751000040"/>
    <s v="PRO, MOBILE/TABLET, DCP HARDWARE -"/>
    <n v="95000"/>
    <m/>
    <s v="0070445751000040"/>
    <n v="16"/>
    <s v="00000000/Z_DTMB"/>
    <n v="0"/>
    <n v="0"/>
    <n v="0"/>
    <n v="0"/>
    <n v="0.1"/>
    <n v="9500"/>
    <n v="0.1"/>
    <n v="0"/>
  </r>
  <r>
    <x v="43"/>
    <s v="121157"/>
    <s v="CN"/>
    <x v="9"/>
    <s v="70445751"/>
    <s v="50"/>
    <s v="Z_DTV"/>
    <s v="0070445751000050"/>
    <s v="STANDARD, HARDWARE, PCEE - QUARTERL"/>
    <n v="5374.66"/>
    <m/>
    <s v="0070445751000050"/>
    <n v="16"/>
    <s v="00000000/Z_DTV"/>
    <n v="0"/>
    <n v="0"/>
    <n v="0"/>
    <n v="0"/>
    <n v="0.1"/>
    <n v="537.46600000000001"/>
    <n v="0.1"/>
    <n v="0"/>
  </r>
  <r>
    <x v="43"/>
    <s v="121157"/>
    <s v="CN"/>
    <x v="9"/>
    <s v="70445751"/>
    <s v="60"/>
    <s v="Z_DMA"/>
    <s v="0070445751000060"/>
    <s v="STANDARD, HARDWARE, PCEE - QUARTERL"/>
    <n v="641000"/>
    <m/>
    <s v="0070445751000060"/>
    <n v="16"/>
    <s v="00000000/Z_DMA"/>
    <n v="0"/>
    <n v="0"/>
    <n v="0"/>
    <n v="0"/>
    <n v="0.1"/>
    <n v="64100"/>
    <n v="0.1"/>
    <n v="0"/>
  </r>
  <r>
    <x v="43"/>
    <s v="121157"/>
    <s v="CN"/>
    <x v="9"/>
    <s v="70445751"/>
    <s v="70"/>
    <s v="Z_SBSTO"/>
    <s v="0070445751000070"/>
    <s v="STANDARD, HARDWARE, PCEE - QUARTERL"/>
    <n v="1344"/>
    <m/>
    <s v="0070445751000070"/>
    <n v="16"/>
    <s v="00000000/Z_SBSTO"/>
    <n v="0"/>
    <n v="0"/>
    <n v="0"/>
    <n v="0"/>
    <n v="0.1"/>
    <n v="134.4"/>
    <n v="0.1"/>
    <n v="0"/>
  </r>
  <r>
    <x v="44"/>
    <s v="123803"/>
    <s v="BM"/>
    <x v="14"/>
    <s v="70445930"/>
    <s v="10"/>
    <s v="Z_DTV"/>
    <s v="0070445930000010"/>
    <s v="STANDARD, HARDWARE, PCEE - QUARTERL"/>
    <n v="350000"/>
    <m/>
    <s v="0070445930000010"/>
    <n v="16"/>
    <s v="00000000/Z_DTV"/>
    <n v="0"/>
    <n v="0"/>
    <n v="0"/>
    <n v="0"/>
    <n v="0"/>
    <n v="0"/>
    <n v="0"/>
    <n v="0"/>
  </r>
  <r>
    <x v="45"/>
    <s v="121511"/>
    <s v="DE"/>
    <x v="7"/>
    <s v="70445832"/>
    <s v="10"/>
    <s v="Z_DTB"/>
    <s v="0070445832000010"/>
    <s v="STANDARD, HARDWARE, PCEE - QUARTERL"/>
    <m/>
    <n v="3339"/>
    <s v="0070445832000010"/>
    <n v="16"/>
    <s v="00000000/Z_DTB"/>
    <n v="0"/>
    <n v="0"/>
    <n v="0"/>
    <n v="0"/>
    <n v="0"/>
    <n v="0"/>
    <n v="0"/>
    <n v="0"/>
  </r>
  <r>
    <x v="46"/>
    <s v="110821"/>
    <s v="IN"/>
    <x v="15"/>
    <s v="70446011"/>
    <s v="10"/>
    <s v="Z_DVB"/>
    <s v="0070446011000010"/>
    <s v="SPECIAL PRICING (CROSS-QUARTER)"/>
    <m/>
    <n v="301286"/>
    <s v="0070446011000010"/>
    <n v="16"/>
    <s v="00000000/Z_DVB"/>
    <n v="0"/>
    <n v="0"/>
    <n v="0"/>
    <n v="0"/>
    <n v="0.10920000000000001"/>
    <n v="0"/>
    <n v="0.1"/>
    <n v="30128.600000000002"/>
  </r>
  <r>
    <x v="47"/>
    <s v="126277"/>
    <s v="US"/>
    <x v="0"/>
    <s v="70446033"/>
    <s v="10"/>
    <s v="Z_VMR"/>
    <s v="0070446033000010"/>
    <s v="SPECIAL PRICING (CROSS-QUARTER)"/>
    <n v="275000"/>
    <m/>
    <s v="0070446033000010"/>
    <n v="16"/>
    <s v="00000000/Z_VMR"/>
    <n v="0"/>
    <n v="0"/>
    <n v="0"/>
    <n v="0"/>
    <n v="0"/>
    <n v="0"/>
    <n v="0"/>
    <n v="0"/>
  </r>
  <r>
    <x v="48"/>
    <s v="126816"/>
    <s v="AU"/>
    <x v="16"/>
    <s v="70445863"/>
    <s v="10"/>
    <s v="Z_CSD"/>
    <s v="0070445863000010"/>
    <s v="STANDARD, HARDWARE, PCEE - QUARTERL"/>
    <n v="190"/>
    <m/>
    <s v="0070445863000010"/>
    <n v="16"/>
    <s v="00000000/Z_CSD"/>
    <n v="0"/>
    <n v="0"/>
    <n v="0"/>
    <n v="0"/>
    <n v="0.05"/>
    <n v="9.5"/>
    <n v="0.1"/>
    <n v="0"/>
  </r>
  <r>
    <x v="49"/>
    <s v="105480"/>
    <s v="US"/>
    <x v="0"/>
    <s v="70445938"/>
    <s v="10"/>
    <s v="Z_STM"/>
    <s v="0070445938000010"/>
    <s v="STANDARD, HARDWARE, PCEE - QUARTERL"/>
    <n v="12853"/>
    <m/>
    <s v="0070445938000010"/>
    <n v="16"/>
    <s v="00000000/Z_STM"/>
    <n v="0"/>
    <n v="0"/>
    <n v="0"/>
    <n v="0"/>
    <n v="0"/>
    <n v="0"/>
    <n v="0"/>
    <n v="0"/>
  </r>
  <r>
    <x v="49"/>
    <s v="105480"/>
    <s v="US"/>
    <x v="0"/>
    <s v="70445938"/>
    <s v="20"/>
    <s v="Z_CSD"/>
    <s v="0070445938000020"/>
    <s v="STANDARD, HARDWARE, PCEE - QUARTERL"/>
    <n v="51656"/>
    <m/>
    <s v="0070445938000020"/>
    <n v="16"/>
    <s v="00000000/Z_CSD"/>
    <n v="0"/>
    <n v="0"/>
    <n v="0"/>
    <n v="0"/>
    <n v="0"/>
    <n v="0"/>
    <n v="0"/>
    <n v="0"/>
  </r>
  <r>
    <x v="49"/>
    <s v="105480"/>
    <s v="US"/>
    <x v="0"/>
    <s v="70445938"/>
    <s v="30"/>
    <s v="Z_CMP"/>
    <s v="0070445938000030"/>
    <s v="MONTHLY - MONTH 1"/>
    <n v="2"/>
    <m/>
    <s v="0070445938000030"/>
    <n v="16"/>
    <s v="00000000/Z_CMP"/>
    <n v="0"/>
    <n v="0"/>
    <n v="0"/>
    <n v="0"/>
    <n v="0"/>
    <n v="0"/>
    <n v="0"/>
    <n v="0"/>
  </r>
  <r>
    <x v="49"/>
    <s v="105480"/>
    <s v="US"/>
    <x v="0"/>
    <s v="70445938"/>
    <s v="40"/>
    <s v="Z_DMA"/>
    <s v="0070445938000040"/>
    <s v="MONTHLY - MONTH 2"/>
    <n v="18023.02"/>
    <m/>
    <s v="0070445938000040"/>
    <n v="16"/>
    <s v="00000000/Z_DMA"/>
    <n v="0"/>
    <n v="0"/>
    <n v="0"/>
    <n v="0"/>
    <n v="0"/>
    <n v="0"/>
    <n v="0"/>
    <n v="0"/>
  </r>
  <r>
    <x v="49"/>
    <s v="105480"/>
    <s v="US"/>
    <x v="0"/>
    <s v="70445938"/>
    <s v="50"/>
    <s v="Z_SBA"/>
    <s v="0070445938000050"/>
    <s v="MONTHLY - MONTH 3"/>
    <n v="563456.38"/>
    <m/>
    <s v="0070445938000050"/>
    <n v="16"/>
    <s v="00000000/Z_SBA"/>
    <n v="0"/>
    <n v="0"/>
    <n v="0"/>
    <n v="0"/>
    <n v="0"/>
    <n v="0"/>
    <n v="0"/>
    <n v="0"/>
  </r>
  <r>
    <x v="50"/>
    <s v="112343"/>
    <s v="US"/>
    <x v="0"/>
    <s v="70445733"/>
    <s v="10"/>
    <s v="Z_STM"/>
    <s v="0070445733000010"/>
    <s v="PRO, MOBILE/TABLET, DCP HARDWARE -"/>
    <n v="18400"/>
    <m/>
    <s v="0070445733000010"/>
    <n v="16"/>
    <s v="00000000/Z_STM"/>
    <n v="0"/>
    <n v="0"/>
    <n v="0"/>
    <n v="0"/>
    <n v="0"/>
    <n v="0"/>
    <n v="0"/>
    <n v="0"/>
  </r>
  <r>
    <x v="51"/>
    <s v="106215"/>
    <s v="GB"/>
    <x v="8"/>
    <s v="70445812"/>
    <s v="10"/>
    <s v="Z_VSM"/>
    <s v="0070445812000010"/>
    <s v="PRO, MOBILE/TABLET, DCP HARDWARE -"/>
    <m/>
    <n v="111372.15"/>
    <s v="0070445812000010"/>
    <n v="16"/>
    <s v="00000000/Z_VSM"/>
    <n v="0"/>
    <n v="0"/>
    <n v="0"/>
    <n v="0"/>
    <n v="0"/>
    <n v="0"/>
    <n v="0"/>
    <n v="0"/>
  </r>
  <r>
    <x v="51"/>
    <s v="106215"/>
    <s v="GB"/>
    <x v="8"/>
    <s v="70445812"/>
    <s v="20"/>
    <s v="Z_VSM"/>
    <s v="0070445812000020"/>
    <s v="PRO, MOBILE/TABLET, DCP HARDWARE -"/>
    <m/>
    <n v="9707.25"/>
    <s v="0070445812000020"/>
    <n v="16"/>
    <s v="00000000/Z_VSM"/>
    <n v="0"/>
    <n v="0"/>
    <n v="0"/>
    <n v="0"/>
    <n v="0"/>
    <n v="0"/>
    <n v="0"/>
    <n v="0"/>
  </r>
  <r>
    <x v="51"/>
    <s v="106215"/>
    <s v="GB"/>
    <x v="8"/>
    <s v="70445812"/>
    <s v="30"/>
    <s v="Z_VMR"/>
    <s v="0070445812000030"/>
    <s v="PRO, MOBILE/TABLET, DCP HARDWARE -"/>
    <m/>
    <n v="95000"/>
    <s v="0070445812000030"/>
    <n v="16"/>
    <s v="00000000/Z_VMR"/>
    <n v="0"/>
    <n v="0"/>
    <n v="0"/>
    <n v="0"/>
    <n v="0"/>
    <n v="0"/>
    <n v="0"/>
    <n v="0"/>
  </r>
  <r>
    <x v="52"/>
    <s v="104950"/>
    <s v="CA"/>
    <x v="17"/>
    <s v="70445742"/>
    <s v="10"/>
    <s v="Z_CSD"/>
    <s v="0070445742000010"/>
    <s v="PRO, MOBILE/TABLET, DCP HARDWARE -"/>
    <n v="1.39"/>
    <m/>
    <s v="0070445742000010"/>
    <n v="16"/>
    <s v="00000000/Z_CSD"/>
    <n v="0"/>
    <n v="0"/>
    <n v="0"/>
    <n v="0"/>
    <n v="0"/>
    <n v="0"/>
    <n v="0"/>
    <n v="0"/>
  </r>
  <r>
    <x v="52"/>
    <s v="104950"/>
    <s v="CA"/>
    <x v="17"/>
    <s v="70445742"/>
    <s v="20"/>
    <s v="Z_CSD"/>
    <s v="0070445742000020"/>
    <s v="PRO, MOBILE/TABLET, DCP HARDWARE -"/>
    <n v="382.83"/>
    <m/>
    <s v="0070445742000020"/>
    <n v="16"/>
    <s v="00000000/Z_CSD"/>
    <n v="0"/>
    <n v="0"/>
    <n v="0"/>
    <n v="0"/>
    <n v="0"/>
    <n v="0"/>
    <n v="0"/>
    <n v="0"/>
  </r>
  <r>
    <x v="52"/>
    <s v="104950"/>
    <s v="CA"/>
    <x v="17"/>
    <s v="70445742"/>
    <s v="30"/>
    <s v="Z_CSD"/>
    <s v="0070445742000030"/>
    <s v="PRO, MOBILE/TABLET, DCP HARDWARE -"/>
    <n v="36.229999999999997"/>
    <m/>
    <s v="0070445742000030"/>
    <n v="16"/>
    <s v="00000000/Z_CSD"/>
    <n v="0"/>
    <n v="0"/>
    <n v="0"/>
    <n v="0"/>
    <n v="0"/>
    <n v="0"/>
    <n v="0"/>
    <n v="0"/>
  </r>
  <r>
    <x v="52"/>
    <s v="104950"/>
    <s v="CA"/>
    <x v="17"/>
    <s v="70445742"/>
    <s v="40"/>
    <s v="Z_CSD"/>
    <s v="0070445742000040"/>
    <s v="PRO, MOBILE/TABLET, DCP HARDWARE -"/>
    <n v="39.549999999999997"/>
    <m/>
    <s v="0070445742000040"/>
    <n v="16"/>
    <s v="00000000/Z_CSD"/>
    <n v="0"/>
    <n v="0"/>
    <n v="0"/>
    <n v="0"/>
    <n v="0"/>
    <n v="0"/>
    <n v="0"/>
    <n v="0"/>
  </r>
  <r>
    <x v="53"/>
    <s v="105206"/>
    <s v="JP"/>
    <x v="5"/>
    <s v="70445752"/>
    <s v="10"/>
    <s v="Z_HNS"/>
    <s v="0070445752000010"/>
    <s v="PRO, MOBILE/TABLET, DCP HARDWARE -"/>
    <n v="393.34"/>
    <m/>
    <s v="0070445752000010"/>
    <n v="16"/>
    <s v="00000000/Z_HNS"/>
    <n v="0"/>
    <n v="0"/>
    <n v="0"/>
    <n v="0"/>
    <n v="0"/>
    <n v="0"/>
    <n v="0"/>
    <n v="0"/>
  </r>
  <r>
    <x v="53"/>
    <s v="105206"/>
    <s v="JP"/>
    <x v="5"/>
    <s v="70445752"/>
    <s v="20"/>
    <s v="Z_DMA"/>
    <s v="0070445752000020"/>
    <s v="PRO, MOBILE/TABLET, DCP HARDWARE -"/>
    <n v="35695.47"/>
    <m/>
    <s v="0070445752000020"/>
    <n v="16"/>
    <s v="00000000/Z_DMA"/>
    <n v="0"/>
    <n v="0"/>
    <n v="0"/>
    <n v="0"/>
    <n v="0"/>
    <n v="0"/>
    <n v="0"/>
    <n v="0"/>
  </r>
  <r>
    <x v="54"/>
    <s v="110805"/>
    <s v="US"/>
    <x v="0"/>
    <s v="70445984"/>
    <s v="10"/>
    <s v="Z_STB"/>
    <s v="0070445984000010"/>
    <s v="PRO, MOBILE/TABLET, DCP HARDWARE -"/>
    <n v="31"/>
    <m/>
    <s v="0070445984000010"/>
    <n v="16"/>
    <s v="00000000/Z_STB"/>
    <n v="0"/>
    <n v="0"/>
    <n v="0"/>
    <n v="0"/>
    <n v="0"/>
    <n v="0"/>
    <n v="0"/>
    <n v="0"/>
  </r>
  <r>
    <x v="55"/>
    <s v="106216"/>
    <s v="GB"/>
    <x v="8"/>
    <s v="70445825"/>
    <s v="10"/>
    <s v="Z_DMA"/>
    <s v="0070445825000010"/>
    <s v="PRO, MOBILE/TABLET, DCP HARDWARE -"/>
    <m/>
    <n v="711.78"/>
    <s v="0070445825000010"/>
    <n v="16"/>
    <s v="00000000/Z_DMA"/>
    <n v="0"/>
    <n v="0"/>
    <n v="0"/>
    <n v="0"/>
    <n v="0"/>
    <n v="0"/>
    <n v="0"/>
    <n v="0"/>
  </r>
  <r>
    <x v="56"/>
    <s v="105207"/>
    <s v="JP"/>
    <x v="5"/>
    <s v="70445764"/>
    <s v="10"/>
    <s v="Z_PROCD"/>
    <s v="0070445764000010"/>
    <s v="PRO, MOBILE/TABLET, DCP HARDWARE -"/>
    <m/>
    <n v="6000"/>
    <s v="0070445764000010"/>
    <n v="16"/>
    <s v="00000000/Z_PROCD"/>
    <n v="0"/>
    <n v="0"/>
    <n v="0"/>
    <n v="0"/>
    <n v="0"/>
    <n v="0"/>
    <n v="0"/>
    <n v="0"/>
  </r>
  <r>
    <x v="57"/>
    <s v="105104"/>
    <s v="DE"/>
    <x v="7"/>
    <s v="70445780"/>
    <s v="10"/>
    <s v="Z_CSD"/>
    <s v="0070445780000010"/>
    <s v="PRO, MOBILE/TABLET, DCP HARDWARE -"/>
    <m/>
    <n v="13004"/>
    <s v="0070445780000010"/>
    <n v="16"/>
    <s v="00000000/Z_CSD"/>
    <n v="0"/>
    <n v="0"/>
    <n v="0"/>
    <n v="0"/>
    <n v="0"/>
    <n v="0"/>
    <n v="0"/>
    <n v="0"/>
  </r>
  <r>
    <x v="57"/>
    <s v="105104"/>
    <s v="DE"/>
    <x v="7"/>
    <s v="70445780"/>
    <s v="20"/>
    <s v="Z_SPKA"/>
    <s v="0070445780000020"/>
    <s v="PRO, MOBILE/TABLET, DCP HARDWARE -"/>
    <m/>
    <n v="501"/>
    <s v="0070445780000020"/>
    <n v="16"/>
    <s v="00000000/Z_SPKA"/>
    <n v="0"/>
    <n v="0"/>
    <n v="0"/>
    <n v="0"/>
    <n v="0"/>
    <n v="0"/>
    <n v="0"/>
    <n v="0"/>
  </r>
  <r>
    <x v="57"/>
    <s v="105104"/>
    <s v="DE"/>
    <x v="7"/>
    <s v="70445780"/>
    <s v="30"/>
    <s v="Z_SBA"/>
    <s v="0070445780000030"/>
    <s v="PRO, MOBILE/TABLET, DCP HARDWARE -"/>
    <m/>
    <n v="3164"/>
    <s v="0070445780000030"/>
    <n v="16"/>
    <s v="00000000/Z_SBA"/>
    <n v="0"/>
    <n v="0"/>
    <n v="0"/>
    <n v="0"/>
    <n v="0"/>
    <n v="0"/>
    <n v="0"/>
    <n v="0"/>
  </r>
  <r>
    <x v="57"/>
    <s v="105104"/>
    <s v="DE"/>
    <x v="7"/>
    <s v="70445780"/>
    <s v="40"/>
    <s v="Z_SBA"/>
    <s v="0070445780000040"/>
    <s v="PRO, MOBILE/TABLET, DCP HARDWARE -"/>
    <m/>
    <n v="7439.66"/>
    <s v="0070445780000040"/>
    <n v="16"/>
    <s v="00000000/Z_SBA"/>
    <n v="0"/>
    <n v="0"/>
    <n v="0"/>
    <n v="0"/>
    <n v="0"/>
    <n v="0"/>
    <n v="0"/>
    <n v="0"/>
  </r>
  <r>
    <x v="57"/>
    <s v="105104"/>
    <s v="DE"/>
    <x v="7"/>
    <s v="70445780"/>
    <s v="50"/>
    <s v="Z_SBA"/>
    <s v="0070445780000050"/>
    <s v="PRO, MOBILE/TABLET, DCP HARDWARE -"/>
    <m/>
    <n v="4128.34"/>
    <s v="0070445780000050"/>
    <n v="16"/>
    <s v="00000000/Z_SBA"/>
    <n v="0"/>
    <n v="0"/>
    <n v="0"/>
    <n v="0"/>
    <n v="0"/>
    <n v="0"/>
    <n v="0"/>
    <n v="0"/>
  </r>
  <r>
    <x v="58"/>
    <s v="105494"/>
    <s v="US"/>
    <x v="0"/>
    <s v="70445951"/>
    <s v="10"/>
    <s v="Z_PTB"/>
    <s v="0070445951000010"/>
    <s v="PRO, MOBILE/TABLET, DCP HARDWARE -"/>
    <n v="850"/>
    <m/>
    <s v="0070445951000010"/>
    <n v="16"/>
    <s v="00000000/Z_PTB"/>
    <n v="0"/>
    <n v="0"/>
    <n v="0"/>
    <n v="0"/>
    <n v="0"/>
    <n v="0"/>
    <n v="0"/>
    <n v="0"/>
  </r>
  <r>
    <x v="59"/>
    <s v="114793"/>
    <s v="JP"/>
    <x v="5"/>
    <s v="70445952"/>
    <s v="10"/>
    <s v="Z_DSNR"/>
    <s v="0070445952000010"/>
    <s v="PRO, MOBILE/TABLET, DCP HARDWARE -"/>
    <n v="2"/>
    <m/>
    <s v="0070445952000010"/>
    <n v="16"/>
    <s v="00000000/Z_DSNR"/>
    <n v="0"/>
    <n v="0"/>
    <n v="0"/>
    <n v="0"/>
    <n v="0"/>
    <n v="0"/>
    <n v="0"/>
    <n v="0"/>
  </r>
  <r>
    <x v="60"/>
    <s v="118872"/>
    <s v="TR"/>
    <x v="4"/>
    <s v="70445856"/>
    <s v="10"/>
    <s v="Z_PC1"/>
    <s v="0070445856000010"/>
    <s v="PRO, MOBILE/TABLET, DCP HARDWARE -"/>
    <m/>
    <n v="1655.4"/>
    <s v="0070445856000010"/>
    <n v="16"/>
    <s v="00000000/Z_PC1"/>
    <n v="0"/>
    <n v="0"/>
    <n v="0"/>
    <n v="0"/>
    <n v="0.1"/>
    <n v="0"/>
    <n v="0.1"/>
    <n v="165.54000000000002"/>
  </r>
  <r>
    <x v="61"/>
    <s v="107541"/>
    <s v="KR"/>
    <x v="2"/>
    <s v="70445846"/>
    <s v="10"/>
    <s v="Z_CMP"/>
    <s v="0070445846000010"/>
    <s v="PRO, MOBILE/TABLET, DCP HARDWARE -"/>
    <m/>
    <n v="23"/>
    <s v="0070445846000010"/>
    <n v="16"/>
    <s v="00000000/Z_CMP"/>
    <n v="0"/>
    <n v="0"/>
    <n v="0"/>
    <n v="0"/>
    <n v="0.16500000000000001"/>
    <n v="0"/>
    <n v="0.1"/>
    <n v="2.3000000000000003"/>
  </r>
  <r>
    <x v="62"/>
    <s v="105013"/>
    <s v="CN"/>
    <x v="9"/>
    <s v="70445853"/>
    <s v="10"/>
    <s v="Z_CSD"/>
    <s v="0070445853000010"/>
    <s v="STANDARD, HARDWARE, PCEE - QUARTERL"/>
    <n v="3622.94"/>
    <m/>
    <s v="0070445853000010"/>
    <n v="16"/>
    <s v="00000000/Z_CSD"/>
    <n v="0"/>
    <n v="0"/>
    <n v="0"/>
    <n v="0"/>
    <n v="0.1"/>
    <n v="362.29400000000004"/>
    <n v="0.1"/>
    <n v="0"/>
  </r>
  <r>
    <x v="62"/>
    <s v="105013"/>
    <s v="CN"/>
    <x v="9"/>
    <s v="70445853"/>
    <s v="20"/>
    <s v="Z_CSD"/>
    <s v="0070445853000020"/>
    <s v="STANDARD, HARDWARE, PCEE - QUARTERL"/>
    <n v="724.6"/>
    <m/>
    <s v="0070445853000020"/>
    <n v="16"/>
    <s v="00000000/Z_CSD"/>
    <n v="0"/>
    <n v="0"/>
    <n v="0"/>
    <n v="0"/>
    <n v="0.1"/>
    <n v="72.460000000000008"/>
    <n v="0.1"/>
    <n v="0"/>
  </r>
  <r>
    <x v="62"/>
    <s v="105013"/>
    <s v="CN"/>
    <x v="9"/>
    <s v="70445853"/>
    <s v="30"/>
    <s v="Z_CSD"/>
    <s v="0070445853000030"/>
    <s v="VOICE REV SHARE - MONTH 3"/>
    <n v="790.46"/>
    <m/>
    <s v="0070445853000030"/>
    <n v="16"/>
    <s v="00000000/Z_CSD"/>
    <n v="0"/>
    <n v="0"/>
    <n v="0"/>
    <n v="0"/>
    <n v="0.1"/>
    <n v="79.046000000000006"/>
    <n v="0.1"/>
    <n v="0"/>
  </r>
  <r>
    <x v="63"/>
    <s v="115369"/>
    <s v="US"/>
    <x v="0"/>
    <s v="70446120"/>
    <s v="10"/>
    <s v="Z_CSD"/>
    <s v="0070446120000010"/>
    <s v="STANDARD, HARDWARE, PCEE - QUARTERL"/>
    <n v="831.86"/>
    <m/>
    <s v="0070446120000010"/>
    <n v="16"/>
    <s v="00000000/Z_CSD"/>
    <n v="0"/>
    <n v="0"/>
    <n v="0"/>
    <n v="0"/>
    <n v="0"/>
    <n v="0"/>
    <n v="0"/>
    <n v="0"/>
  </r>
  <r>
    <x v="63"/>
    <s v="115369"/>
    <s v="US"/>
    <x v="0"/>
    <s v="70446120"/>
    <s v="20"/>
    <s v="Z_CSD"/>
    <s v="0070446120000020"/>
    <s v="STANDARD, HARDWARE, PCEE - QUARTERL"/>
    <n v="852.14"/>
    <m/>
    <s v="0070446120000020"/>
    <n v="16"/>
    <s v="00000000/Z_CSD"/>
    <n v="0"/>
    <n v="0"/>
    <n v="0"/>
    <n v="0"/>
    <n v="0"/>
    <n v="0"/>
    <n v="0"/>
    <n v="0"/>
  </r>
  <r>
    <x v="64"/>
    <s v="126489"/>
    <s v="CN"/>
    <x v="9"/>
    <s v="70445703"/>
    <s v="10"/>
    <s v="Z_DMT"/>
    <s v="0070445703000010"/>
    <s v="STANDARD, HARDWARE, PCEE - QUARTERL"/>
    <n v="281441"/>
    <m/>
    <s v="0070445703000010"/>
    <n v="16"/>
    <s v="00000000/Z_DMT"/>
    <n v="0"/>
    <n v="0"/>
    <n v="0"/>
    <n v="0"/>
    <n v="0.1"/>
    <n v="28144.100000000002"/>
    <n v="0.1"/>
    <n v="0"/>
  </r>
  <r>
    <x v="65"/>
    <s v="105016"/>
    <s v="CN"/>
    <x v="9"/>
    <s v="70445866"/>
    <s v="10"/>
    <s v="Z_DVD-4"/>
    <s v="0070445866000010"/>
    <s v="STANDARD, HARDWARE, PCEE - QUARTERL"/>
    <n v="29007"/>
    <m/>
    <s v="0070445866000010"/>
    <n v="16"/>
    <s v="00000000/Z_DVD-4"/>
    <n v="0"/>
    <n v="0"/>
    <n v="0"/>
    <n v="0"/>
    <n v="0.1"/>
    <n v="2900.7000000000003"/>
    <n v="0.1"/>
    <n v="0"/>
  </r>
  <r>
    <x v="65"/>
    <s v="105016"/>
    <s v="CN"/>
    <x v="9"/>
    <s v="70445866"/>
    <s v="20"/>
    <s v="Z_DVD-4"/>
    <s v="0070445866000020"/>
    <s v="STANDARD, HARDWARE, PCEE - QUARTERL"/>
    <n v="29007"/>
    <m/>
    <s v="0070445866000020"/>
    <n v="16"/>
    <s v="00000000/Z_DVD-4"/>
    <n v="0"/>
    <n v="0"/>
    <n v="0"/>
    <n v="0"/>
    <n v="0.1"/>
    <n v="2900.7000000000003"/>
    <n v="0.1"/>
    <n v="0"/>
  </r>
  <r>
    <x v="65"/>
    <s v="105016"/>
    <s v="CN"/>
    <x v="9"/>
    <s v="70445866"/>
    <s v="30"/>
    <s v="Z_CD"/>
    <s v="0070445866000030"/>
    <s v="STANDARD, HARDWARE, PCEE - QUARTERL"/>
    <n v="631"/>
    <m/>
    <s v="0070445866000030"/>
    <n v="16"/>
    <s v="00000000/Z_CD"/>
    <n v="0"/>
    <n v="0"/>
    <n v="0"/>
    <n v="0"/>
    <n v="0.1"/>
    <n v="63.1"/>
    <n v="0.1"/>
    <n v="0"/>
  </r>
  <r>
    <x v="66"/>
    <s v="105510"/>
    <s v="US"/>
    <x v="0"/>
    <s v="70445964"/>
    <s v="10"/>
    <s v="Z_HNC"/>
    <s v="0070445964000010"/>
    <s v="PRO, MOBILE/TABLET, DCP HARDWARE -"/>
    <n v="13.19"/>
    <m/>
    <s v="0070445964000010"/>
    <n v="16"/>
    <s v="00000000/Z_HNC"/>
    <n v="0"/>
    <n v="0"/>
    <n v="0"/>
    <n v="0"/>
    <n v="0"/>
    <n v="0"/>
    <n v="0"/>
    <n v="0"/>
  </r>
  <r>
    <x v="67"/>
    <s v="105208"/>
    <s v="JP"/>
    <x v="5"/>
    <s v="70445776"/>
    <s v="10"/>
    <s v="Z_CVD"/>
    <s v="0070445776000010"/>
    <s v="DOLBY VOICE - MINUTES/REV SHARE/SUP"/>
    <n v="40538"/>
    <m/>
    <s v="0070445776000010"/>
    <n v="16"/>
    <s v="00000000/Z_CVD"/>
    <n v="0"/>
    <n v="0"/>
    <n v="0"/>
    <n v="0"/>
    <n v="0"/>
    <n v="0"/>
    <n v="0"/>
    <n v="0"/>
  </r>
  <r>
    <x v="67"/>
    <s v="105208"/>
    <s v="JP"/>
    <x v="5"/>
    <s v="70445776"/>
    <s v="20"/>
    <s v="Z_CCA"/>
    <s v="0070445776000020"/>
    <s v="DOLBY VOICE - MINUTES/REV SHARE/SUP"/>
    <n v="13"/>
    <m/>
    <s v="0070445776000020"/>
    <n v="16"/>
    <s v="00000000/Z_CCA"/>
    <n v="0"/>
    <n v="0"/>
    <n v="0"/>
    <n v="0"/>
    <n v="0"/>
    <n v="0"/>
    <n v="0"/>
    <n v="0"/>
  </r>
  <r>
    <x v="68"/>
    <s v="105513"/>
    <s v="US"/>
    <x v="0"/>
    <s v="70445978"/>
    <s v="10"/>
    <s v="Z_BEN"/>
    <s v="0070445978000010"/>
    <s v="DOLBY VOICE - MINUTES/REV SHARE/SUP"/>
    <n v="81.83"/>
    <m/>
    <s v="0070445978000010"/>
    <n v="16"/>
    <s v="00000000/Z_BEN"/>
    <n v="0"/>
    <n v="0"/>
    <n v="0"/>
    <n v="0"/>
    <n v="0"/>
    <n v="0"/>
    <n v="0"/>
    <n v="0"/>
  </r>
  <r>
    <x v="68"/>
    <s v="105513"/>
    <s v="US"/>
    <x v="0"/>
    <s v="70445978"/>
    <s v="20"/>
    <s v="Z_BEN"/>
    <s v="0070445978000020"/>
    <s v="STANDARD, HARDWARE, PCEE - QUARTERL"/>
    <n v="1479.17"/>
    <m/>
    <s v="0070445978000020"/>
    <n v="16"/>
    <s v="00000000/Z_BEN"/>
    <n v="0"/>
    <n v="0"/>
    <n v="0"/>
    <n v="0"/>
    <n v="0"/>
    <n v="0"/>
    <n v="0"/>
    <n v="0"/>
  </r>
  <r>
    <x v="69"/>
    <s v="105362"/>
    <s v="TW"/>
    <x v="1"/>
    <s v="70445712"/>
    <s v="10"/>
    <s v="Z_DTI"/>
    <s v="0070445712000010"/>
    <s v="STANDARD, HARDWARE, PCEE - QUARTERL"/>
    <n v="1.47"/>
    <m/>
    <s v="0070445712000010"/>
    <n v="16"/>
    <s v="00000000/Z_DTI"/>
    <n v="0"/>
    <n v="0"/>
    <n v="0"/>
    <n v="0"/>
    <n v="0.2"/>
    <n v="0.29399999999999998"/>
    <n v="0.1"/>
    <n v="0"/>
  </r>
  <r>
    <x v="69"/>
    <s v="105362"/>
    <s v="TW"/>
    <x v="1"/>
    <s v="70445712"/>
    <s v="20"/>
    <s v="Z_DTV"/>
    <s v="0070445712000020"/>
    <s v="STANDARD, HARDWARE, PCEE - QUARTERL"/>
    <n v="418341.14"/>
    <m/>
    <s v="0070445712000020"/>
    <n v="16"/>
    <s v="00000000/Z_DTV"/>
    <n v="0"/>
    <n v="0"/>
    <n v="0"/>
    <n v="0"/>
    <n v="0.2"/>
    <n v="83668.228000000003"/>
    <n v="0.1"/>
    <n v="0"/>
  </r>
  <r>
    <x v="69"/>
    <s v="105362"/>
    <s v="TW"/>
    <x v="1"/>
    <s v="70445712"/>
    <s v="30"/>
    <s v="Z_DTV"/>
    <s v="0070445712000030"/>
    <s v="STANDARD, HARDWARE, PCEE - QUARTERL"/>
    <n v="22147.39"/>
    <m/>
    <s v="0070445712000030"/>
    <n v="16"/>
    <s v="00000000/Z_DTV"/>
    <n v="0"/>
    <n v="0"/>
    <n v="0"/>
    <n v="0"/>
    <n v="0.2"/>
    <n v="4429.4780000000001"/>
    <n v="0.1"/>
    <n v="0"/>
  </r>
  <r>
    <x v="70"/>
    <s v="112896"/>
    <s v="US"/>
    <x v="0"/>
    <s v="70445819"/>
    <s v="10"/>
    <s v="Z_STB"/>
    <s v="0070445819000010"/>
    <s v="STANDARD, HARDWARE, PCEE - QUARTERL"/>
    <n v="4256"/>
    <m/>
    <s v="0070445819000010"/>
    <n v="16"/>
    <s v="00000000/Z_STB"/>
    <n v="0"/>
    <n v="0"/>
    <n v="0"/>
    <n v="0"/>
    <n v="0"/>
    <n v="0"/>
    <n v="0"/>
    <n v="0"/>
  </r>
  <r>
    <x v="70"/>
    <s v="112896"/>
    <s v="US"/>
    <x v="0"/>
    <s v="70445819"/>
    <s v="20"/>
    <s v="Z_CMP"/>
    <s v="0070445819000020"/>
    <s v="STANDARD, HARDWARE, PCEE - QUARTERL"/>
    <n v="1050.05"/>
    <m/>
    <s v="0070445819000020"/>
    <n v="16"/>
    <s v="00000000/Z_CMP"/>
    <n v="0"/>
    <n v="0"/>
    <n v="0"/>
    <n v="0"/>
    <n v="0"/>
    <n v="0"/>
    <n v="0"/>
    <n v="0"/>
  </r>
  <r>
    <x v="70"/>
    <s v="112896"/>
    <s v="US"/>
    <x v="0"/>
    <s v="70445819"/>
    <s v="30"/>
    <s v="Z_CMP"/>
    <s v="0070445819000030"/>
    <s v="STANDARD, HARDWARE, PCEE - QUARTERL"/>
    <n v="467.95"/>
    <m/>
    <s v="0070445819000030"/>
    <n v="16"/>
    <s v="00000000/Z_CMP"/>
    <n v="0"/>
    <n v="0"/>
    <n v="0"/>
    <n v="0"/>
    <n v="0"/>
    <n v="0"/>
    <n v="0"/>
    <n v="0"/>
  </r>
  <r>
    <x v="71"/>
    <s v="105105"/>
    <s v="DE"/>
    <x v="7"/>
    <s v="70445793"/>
    <s v="10"/>
    <s v="Z_CVD"/>
    <s v="0070445793000010"/>
    <s v="STANDARD, HARDWARE, PCEE - QUARTERL"/>
    <m/>
    <n v="1062.22"/>
    <s v="0070445793000010"/>
    <n v="16"/>
    <s v="00000000/Z_CVD"/>
    <n v="0"/>
    <n v="0"/>
    <n v="0"/>
    <n v="0"/>
    <n v="0"/>
    <n v="0"/>
    <n v="0"/>
    <n v="0"/>
  </r>
  <r>
    <x v="71"/>
    <s v="105105"/>
    <s v="DE"/>
    <x v="7"/>
    <s v="70445793"/>
    <s v="20"/>
    <s v="Z_CVD"/>
    <s v="0070445793000020"/>
    <s v="STANDARD, HARDWARE, PCEE - QUARTERL"/>
    <m/>
    <n v="1158.78"/>
    <s v="0070445793000020"/>
    <n v="16"/>
    <s v="00000000/Z_CVD"/>
    <n v="0"/>
    <n v="0"/>
    <n v="0"/>
    <n v="0"/>
    <n v="0"/>
    <n v="0"/>
    <n v="0"/>
    <n v="0"/>
  </r>
  <r>
    <x v="72"/>
    <s v="105527"/>
    <s v="US"/>
    <x v="0"/>
    <s v="70445991"/>
    <s v="10"/>
    <s v="Z_CSD"/>
    <s v="0070445991000010"/>
    <s v="STANDARD, HARDWARE, PCEE - QUARTERL"/>
    <n v="3161.5"/>
    <m/>
    <s v="0070445991000010"/>
    <n v="16"/>
    <s v="00000000/Z_CSD"/>
    <n v="0"/>
    <n v="0"/>
    <n v="0"/>
    <n v="0"/>
    <n v="0"/>
    <n v="0"/>
    <n v="0"/>
    <n v="0"/>
  </r>
  <r>
    <x v="72"/>
    <s v="105527"/>
    <s v="US"/>
    <x v="0"/>
    <s v="70445991"/>
    <s v="20"/>
    <s v="Z_CSD"/>
    <s v="0070445991000020"/>
    <s v="STANDARD, HARDWARE, PCEE - QUARTERL"/>
    <n v="3161.5"/>
    <m/>
    <s v="0070445991000020"/>
    <n v="16"/>
    <s v="00000000/Z_CSD"/>
    <n v="0"/>
    <n v="0"/>
    <n v="0"/>
    <n v="0"/>
    <n v="0"/>
    <n v="0"/>
    <n v="0"/>
    <n v="0"/>
  </r>
  <r>
    <x v="73"/>
    <s v="121575"/>
    <s v="US"/>
    <x v="0"/>
    <s v="70445850"/>
    <s v="10"/>
    <s v="Z_SPKA"/>
    <s v="0070445850000010"/>
    <s v="STANDARD, HARDWARE, PCEE - QUARTERL"/>
    <n v="224"/>
    <m/>
    <s v="0070445850000010"/>
    <n v="16"/>
    <s v="00000000/Z_SPKA"/>
    <n v="0"/>
    <n v="0"/>
    <n v="0"/>
    <n v="0"/>
    <n v="0"/>
    <n v="0"/>
    <n v="0"/>
    <n v="0"/>
  </r>
  <r>
    <x v="74"/>
    <s v="105529"/>
    <s v="CA"/>
    <x v="17"/>
    <s v="70446004"/>
    <s v="10"/>
    <s v="Z_DSDR"/>
    <s v="0070446004000010"/>
    <s v="STANDARD, HARDWARE, PCEE - QUARTERL"/>
    <n v="1327.92"/>
    <m/>
    <s v="0070446004000010"/>
    <n v="16"/>
    <s v="00000000/Z_DSDR"/>
    <n v="0"/>
    <n v="0"/>
    <n v="0"/>
    <n v="0"/>
    <n v="0"/>
    <n v="0"/>
    <n v="0"/>
    <n v="0"/>
  </r>
  <r>
    <x v="74"/>
    <s v="105529"/>
    <s v="CA"/>
    <x v="17"/>
    <s v="70446004"/>
    <s v="20"/>
    <s v="Z_DSDR"/>
    <s v="0070446004000020"/>
    <s v="STANDARD, HARDWARE, PCEE - QUARTERL"/>
    <n v="398"/>
    <m/>
    <s v="0070446004000020"/>
    <n v="16"/>
    <s v="00000000/Z_DSDR"/>
    <n v="0"/>
    <n v="0"/>
    <n v="0"/>
    <n v="0"/>
    <n v="0"/>
    <n v="0"/>
    <n v="0"/>
    <n v="0"/>
  </r>
  <r>
    <x v="74"/>
    <s v="105529"/>
    <s v="CA"/>
    <x v="17"/>
    <s v="70446004"/>
    <s v="30"/>
    <s v="Z_DSDR"/>
    <s v="0070446004000030"/>
    <s v="STANDARD, HARDWARE, PCEE - QUARTERL"/>
    <n v="398"/>
    <m/>
    <s v="0070446004000030"/>
    <n v="16"/>
    <s v="00000000/Z_DSDR"/>
    <n v="0"/>
    <n v="0"/>
    <n v="0"/>
    <n v="0"/>
    <n v="0"/>
    <n v="0"/>
    <n v="0"/>
    <n v="0"/>
  </r>
  <r>
    <x v="74"/>
    <s v="105529"/>
    <s v="CA"/>
    <x v="17"/>
    <s v="70446004"/>
    <s v="40"/>
    <s v="Z_DSDR"/>
    <s v="0070446004000040"/>
    <s v="SPECIAL PRICING (CROSS-QUARTER)"/>
    <n v="398"/>
    <m/>
    <s v="0070446004000040"/>
    <n v="16"/>
    <s v="00000000/Z_DSDR"/>
    <n v="0"/>
    <n v="0"/>
    <n v="0"/>
    <n v="0"/>
    <n v="0"/>
    <n v="0"/>
    <n v="0"/>
    <n v="0"/>
  </r>
  <r>
    <x v="74"/>
    <s v="105529"/>
    <s v="CA"/>
    <x v="17"/>
    <s v="70446004"/>
    <s v="50"/>
    <s v="Z_DSDR"/>
    <s v="0070446004000050"/>
    <s v="PRO, MOBILE/TABLET, DCP HARDWARE -"/>
    <n v="12234.06"/>
    <m/>
    <s v="0070446004000050"/>
    <n v="16"/>
    <s v="00000000/Z_DSDR"/>
    <n v="0"/>
    <n v="0"/>
    <n v="0"/>
    <n v="0"/>
    <n v="0"/>
    <n v="0"/>
    <n v="0"/>
    <n v="0"/>
  </r>
  <r>
    <x v="74"/>
    <s v="105529"/>
    <s v="CA"/>
    <x v="17"/>
    <s v="70446004"/>
    <s v="60"/>
    <s v="Z_DSDI"/>
    <s v="0070446004000060"/>
    <s v="STANDARD, HARDWARE, PCEE - QUARTERL"/>
    <n v="13769"/>
    <m/>
    <s v="0070446004000060"/>
    <n v="16"/>
    <s v="00000000/Z_DSDI"/>
    <n v="0"/>
    <n v="0"/>
    <n v="0"/>
    <n v="0"/>
    <n v="0"/>
    <n v="0"/>
    <n v="0"/>
    <n v="0"/>
  </r>
  <r>
    <x v="74"/>
    <s v="105529"/>
    <s v="CA"/>
    <x v="17"/>
    <s v="70446004"/>
    <s v="70"/>
    <s v="Z_DSNI"/>
    <s v="0070446004000070"/>
    <s v="PRO, MOBILE/TABLET, DCP HARDWARE -"/>
    <n v="89"/>
    <m/>
    <s v="0070446004000070"/>
    <n v="16"/>
    <s v="00000000/Z_DSNI"/>
    <n v="0"/>
    <n v="0"/>
    <n v="0"/>
    <n v="0"/>
    <n v="0"/>
    <n v="0"/>
    <n v="0"/>
    <n v="0"/>
  </r>
  <r>
    <x v="75"/>
    <s v="107733"/>
    <s v="TW"/>
    <x v="1"/>
    <s v="70445942"/>
    <s v="10"/>
    <s v="Z_SPKI"/>
    <s v="0070445942000010"/>
    <s v="PRO, MOBILE/TABLET, DCP HARDWARE -"/>
    <n v="8996"/>
    <m/>
    <s v="0070445942000010"/>
    <n v="16"/>
    <s v="00000000/Z_SPKI"/>
    <n v="0"/>
    <n v="0"/>
    <n v="0"/>
    <n v="0"/>
    <n v="0.2"/>
    <n v="1799.2"/>
    <n v="0.1"/>
    <n v="0"/>
  </r>
  <r>
    <x v="76"/>
    <s v="114130"/>
    <s v="US"/>
    <x v="0"/>
    <s v="70445925"/>
    <s v="10"/>
    <s v="Z_PCS"/>
    <s v="0070445925000010"/>
    <s v="PRO, MOBILE/TABLET, DCP HARDWARE -"/>
    <n v="16388.669999999998"/>
    <m/>
    <s v="0070445925000010"/>
    <n v="16"/>
    <s v="00000000/Z_PCS"/>
    <n v="0"/>
    <n v="0"/>
    <n v="0"/>
    <n v="0"/>
    <n v="0"/>
    <n v="0"/>
    <n v="0"/>
    <n v="0"/>
  </r>
  <r>
    <x v="76"/>
    <s v="114130"/>
    <s v="US"/>
    <x v="0"/>
    <s v="70445925"/>
    <s v="20"/>
    <s v="Z_PCS"/>
    <s v="0070445925000020"/>
    <s v="STANDARD, HARDWARE, PCEE - QUARTERL"/>
    <n v="32777.33"/>
    <m/>
    <s v="0070445925000020"/>
    <n v="16"/>
    <s v="00000000/Z_PCS"/>
    <n v="0"/>
    <n v="0"/>
    <n v="0"/>
    <n v="0"/>
    <n v="0"/>
    <n v="0"/>
    <n v="0"/>
    <n v="0"/>
  </r>
  <r>
    <x v="77"/>
    <s v="105265"/>
    <s v="KR"/>
    <x v="2"/>
    <s v="70445777"/>
    <s v="10"/>
    <s v="Z_DTV"/>
    <s v="0070445777000010"/>
    <s v="STANDARD, HARDWARE, PCEE - QUARTERL"/>
    <m/>
    <n v="8655.41"/>
    <s v="0070445777000010"/>
    <n v="16"/>
    <s v="00000000/Z_DTV"/>
    <n v="0"/>
    <n v="0"/>
    <n v="0"/>
    <n v="0"/>
    <n v="0.16500000000000001"/>
    <n v="0"/>
    <n v="0.1"/>
    <n v="865.54100000000005"/>
  </r>
  <r>
    <x v="77"/>
    <s v="105265"/>
    <s v="KR"/>
    <x v="2"/>
    <s v="70445777"/>
    <s v="20"/>
    <s v="Z_DTV"/>
    <s v="0070445777000020"/>
    <s v="PRO, MOBILE/TABLET, DCP HARDWARE -"/>
    <m/>
    <n v="83694.59"/>
    <s v="0070445777000020"/>
    <n v="16"/>
    <s v="00000000/Z_DTV"/>
    <n v="0"/>
    <n v="0"/>
    <n v="0"/>
    <n v="0"/>
    <n v="0.16500000000000001"/>
    <n v="0"/>
    <n v="0.1"/>
    <n v="8369.4590000000007"/>
  </r>
  <r>
    <x v="78"/>
    <s v="105531"/>
    <s v="SG"/>
    <x v="11"/>
    <s v="70446017"/>
    <s v="10"/>
    <s v="Z_SBA"/>
    <s v="0070446017000010"/>
    <s v="PRO, MOBILE/TABLET, DCP HARDWARE -"/>
    <n v="30705"/>
    <m/>
    <s v="0070446017000010"/>
    <n v="16"/>
    <s v="00000000/Z_SBA"/>
    <n v="0"/>
    <n v="0"/>
    <n v="0"/>
    <n v="0"/>
    <n v="0.1"/>
    <n v="3070.5"/>
    <n v="0"/>
    <n v="0"/>
  </r>
  <r>
    <x v="78"/>
    <s v="105531"/>
    <s v="SG"/>
    <x v="11"/>
    <s v="70446017"/>
    <s v="20"/>
    <s v="Z_SBA"/>
    <s v="0070446017000020"/>
    <s v="PRO, MOBILE/TABLET, DCP HARDWARE -"/>
    <n v="10"/>
    <m/>
    <s v="0070446017000020"/>
    <n v="16"/>
    <s v="00000000/Z_SBA"/>
    <n v="0"/>
    <n v="0"/>
    <n v="0"/>
    <n v="0"/>
    <n v="0.1"/>
    <n v="1"/>
    <n v="0"/>
    <n v="0"/>
  </r>
  <r>
    <x v="78"/>
    <s v="105531"/>
    <s v="SG"/>
    <x v="11"/>
    <s v="70446030"/>
    <s v="10"/>
    <s v="Z_PCS"/>
    <s v="0070446030000010"/>
    <s v="PRO, MOBILE/TABLET, DCP HARDWARE -"/>
    <n v="68946.45"/>
    <m/>
    <s v="0070446030000010"/>
    <n v="16"/>
    <s v="00000000/Z_PCS"/>
    <n v="0"/>
    <n v="0"/>
    <n v="0"/>
    <n v="0"/>
    <n v="0.1"/>
    <n v="6894.6450000000004"/>
    <n v="0"/>
    <n v="0"/>
  </r>
  <r>
    <x v="78"/>
    <s v="105531"/>
    <s v="SG"/>
    <x v="11"/>
    <s v="70446030"/>
    <s v="20"/>
    <s v="Z_PCS"/>
    <s v="0070446030000020"/>
    <s v="PRO, MOBILE/TABLET, DCP HARDWARE -"/>
    <n v="27601.55"/>
    <m/>
    <s v="0070446030000020"/>
    <n v="16"/>
    <s v="00000000/Z_PCS"/>
    <n v="0"/>
    <n v="0"/>
    <n v="0"/>
    <n v="0"/>
    <n v="0.1"/>
    <n v="2760.1550000000002"/>
    <n v="0"/>
    <n v="0"/>
  </r>
  <r>
    <x v="79"/>
    <s v="120288"/>
    <s v="KR"/>
    <x v="2"/>
    <s v="70446044"/>
    <s v="10"/>
    <s v="Z_DVB"/>
    <s v="0070446044000010"/>
    <s v="PRO, MOBILE/TABLET, DCP HARDWARE -"/>
    <m/>
    <n v="26228"/>
    <s v="0070446044000010"/>
    <n v="16"/>
    <s v="00000000/Z_DVB"/>
    <n v="0"/>
    <n v="0"/>
    <n v="0"/>
    <n v="0"/>
    <n v="0.16500000000000001"/>
    <n v="0"/>
    <n v="0.1"/>
    <n v="2622.8"/>
  </r>
  <r>
    <x v="80"/>
    <s v="105532"/>
    <s v="US"/>
    <x v="0"/>
    <s v="70446043"/>
    <s v="10"/>
    <s v="Z_CSD"/>
    <s v="0070446043000010"/>
    <s v="STANDARD, HARDWARE, PCEE - QUARTERL"/>
    <n v="4946.71"/>
    <m/>
    <s v="0070446043000010"/>
    <n v="16"/>
    <s v="00000000/Z_CSD"/>
    <n v="0"/>
    <n v="0"/>
    <n v="0"/>
    <n v="0"/>
    <n v="0"/>
    <n v="0"/>
    <n v="0"/>
    <n v="0"/>
  </r>
  <r>
    <x v="80"/>
    <s v="105532"/>
    <s v="US"/>
    <x v="0"/>
    <s v="70446043"/>
    <s v="20"/>
    <s v="Z_CSD"/>
    <s v="0070446043000020"/>
    <s v="SPECIAL PRICING (CROSS-QUARTER)"/>
    <n v="463.63"/>
    <m/>
    <s v="0070446043000020"/>
    <n v="16"/>
    <s v="00000000/Z_CSD"/>
    <n v="0"/>
    <n v="0"/>
    <n v="0"/>
    <n v="0"/>
    <n v="0"/>
    <n v="0"/>
    <n v="0"/>
    <n v="0"/>
  </r>
  <r>
    <x v="80"/>
    <s v="105532"/>
    <s v="US"/>
    <x v="0"/>
    <s v="70446043"/>
    <s v="30"/>
    <s v="Z_CSD"/>
    <s v="0070446043000030"/>
    <s v="PRO, MOBILE/TABLET, DCP HARDWARE -"/>
    <n v="452.36"/>
    <m/>
    <s v="0070446043000030"/>
    <n v="16"/>
    <s v="00000000/Z_CSD"/>
    <n v="0"/>
    <n v="0"/>
    <n v="0"/>
    <n v="0"/>
    <n v="0"/>
    <n v="0"/>
    <n v="0"/>
    <n v="0"/>
  </r>
  <r>
    <x v="80"/>
    <s v="105532"/>
    <s v="US"/>
    <x v="0"/>
    <s v="70446043"/>
    <s v="40"/>
    <s v="Z_CSD"/>
    <s v="0070446043000040"/>
    <s v="PRO, MOBILE/TABLET, DCP HARDWARE -"/>
    <n v="63615.65"/>
    <m/>
    <s v="0070446043000040"/>
    <n v="16"/>
    <s v="00000000/Z_CSD"/>
    <n v="0"/>
    <n v="0"/>
    <n v="0"/>
    <n v="0"/>
    <n v="0"/>
    <n v="0"/>
    <n v="0"/>
    <n v="0"/>
  </r>
  <r>
    <x v="80"/>
    <s v="105532"/>
    <s v="US"/>
    <x v="0"/>
    <s v="70446043"/>
    <s v="50"/>
    <s v="Z_CSD"/>
    <s v="0070446043000050"/>
    <s v="STANDARD, HARDWARE, PCEE - QUARTERL"/>
    <n v="63615.65"/>
    <m/>
    <s v="0070446043000050"/>
    <n v="16"/>
    <s v="00000000/Z_CSD"/>
    <n v="0"/>
    <n v="0"/>
    <n v="0"/>
    <n v="0"/>
    <n v="0"/>
    <n v="0"/>
    <n v="0"/>
    <n v="0"/>
  </r>
  <r>
    <x v="81"/>
    <s v="105366"/>
    <s v="TW"/>
    <x v="1"/>
    <s v="70445726"/>
    <s v="10"/>
    <s v="Z_DSDR"/>
    <s v="0070445726000010"/>
    <s v="STANDARD, HARDWARE, PCEE - QUARTERL"/>
    <n v="76572.42"/>
    <m/>
    <s v="0070445726000010"/>
    <n v="16"/>
    <s v="00000000/Z_DSDR"/>
    <n v="0"/>
    <n v="0"/>
    <n v="0"/>
    <n v="0"/>
    <n v="0.2"/>
    <n v="15314.484"/>
    <n v="0.1"/>
    <n v="0"/>
  </r>
  <r>
    <x v="81"/>
    <s v="105366"/>
    <s v="TW"/>
    <x v="1"/>
    <s v="70445726"/>
    <s v="20"/>
    <s v="Z_DSDR"/>
    <s v="0070445726000020"/>
    <s v="STANDARD, HARDWARE, PCEE - QUARTERL"/>
    <n v="132.15"/>
    <m/>
    <s v="0070445726000020"/>
    <n v="16"/>
    <s v="00000000/Z_DSDR"/>
    <n v="0"/>
    <n v="0"/>
    <n v="0"/>
    <n v="0"/>
    <n v="0.2"/>
    <n v="26.430000000000003"/>
    <n v="0.1"/>
    <n v="0"/>
  </r>
  <r>
    <x v="81"/>
    <s v="105366"/>
    <s v="TW"/>
    <x v="1"/>
    <s v="70445726"/>
    <s v="30"/>
    <s v="Z_DSDR"/>
    <s v="0070445726000030"/>
    <s v="STANDARD, HARDWARE, PCEE - QUARTERL"/>
    <n v="132.15"/>
    <m/>
    <s v="0070445726000030"/>
    <n v="16"/>
    <s v="00000000/Z_DSDR"/>
    <n v="0"/>
    <n v="0"/>
    <n v="0"/>
    <n v="0"/>
    <n v="0.2"/>
    <n v="26.430000000000003"/>
    <n v="0.1"/>
    <n v="0"/>
  </r>
  <r>
    <x v="81"/>
    <s v="105366"/>
    <s v="TW"/>
    <x v="1"/>
    <s v="70445726"/>
    <s v="40"/>
    <s v="Z_DSDR"/>
    <s v="0070445726000040"/>
    <s v="STANDARD, HARDWARE, PCEE - QUARTERL"/>
    <n v="132.15"/>
    <m/>
    <s v="0070445726000040"/>
    <n v="16"/>
    <s v="00000000/Z_DSDR"/>
    <n v="0"/>
    <n v="0"/>
    <n v="0"/>
    <n v="0"/>
    <n v="0.2"/>
    <n v="26.430000000000003"/>
    <n v="0.1"/>
    <n v="0"/>
  </r>
  <r>
    <x v="81"/>
    <s v="105366"/>
    <s v="TW"/>
    <x v="1"/>
    <s v="70445726"/>
    <s v="50"/>
    <s v="Z_DSDR"/>
    <s v="0070445726000050"/>
    <s v="STANDARD, HARDWARE, PCEE - QUARTERL"/>
    <n v="132.15"/>
    <m/>
    <s v="0070445726000050"/>
    <n v="16"/>
    <s v="00000000/Z_DSDR"/>
    <n v="0"/>
    <n v="0"/>
    <n v="0"/>
    <n v="0"/>
    <n v="0.2"/>
    <n v="26.430000000000003"/>
    <n v="0.1"/>
    <n v="0"/>
  </r>
  <r>
    <x v="81"/>
    <s v="105366"/>
    <s v="TW"/>
    <x v="1"/>
    <s v="70445726"/>
    <s v="60"/>
    <s v="Z_DSDI"/>
    <s v="0070445726000060"/>
    <s v="STANDARD, HARDWARE, PCEE - QUARTERL"/>
    <n v="350868.42"/>
    <m/>
    <s v="0070445726000060"/>
    <n v="16"/>
    <s v="00000000/Z_DSDI"/>
    <n v="0"/>
    <n v="0"/>
    <n v="0"/>
    <n v="0"/>
    <n v="0.2"/>
    <n v="70173.683999999994"/>
    <n v="0.1"/>
    <n v="0"/>
  </r>
  <r>
    <x v="81"/>
    <s v="105366"/>
    <s v="TW"/>
    <x v="1"/>
    <s v="70445726"/>
    <s v="70"/>
    <s v="Z_DSNI"/>
    <s v="0070445726000070"/>
    <s v="STANDARD, HARDWARE, PCEE - QUARTERL"/>
    <n v="2"/>
    <m/>
    <s v="0070445726000070"/>
    <n v="16"/>
    <s v="00000000/Z_DSNI"/>
    <n v="0"/>
    <n v="0"/>
    <n v="0"/>
    <n v="0"/>
    <n v="0.2"/>
    <n v="0.4"/>
    <n v="0.1"/>
    <n v="0"/>
  </r>
  <r>
    <x v="82"/>
    <s v="127558"/>
    <s v="US"/>
    <x v="0"/>
    <s v="70446101"/>
    <s v="10"/>
    <s v="Z_W8PB"/>
    <s v="0070446101000010"/>
    <s v="DOLBY CODEC PROGRAM - SOFTWARE CROS"/>
    <n v="20477"/>
    <m/>
    <s v="0070446101000010"/>
    <n v="16"/>
    <s v="00000000/Z_W8PB"/>
    <n v="0"/>
    <n v="0"/>
    <n v="0"/>
    <n v="0"/>
    <n v="0"/>
    <n v="0"/>
    <n v="0"/>
    <n v="0"/>
  </r>
  <r>
    <x v="83"/>
    <s v="105342"/>
    <s v="PL"/>
    <x v="18"/>
    <s v="70446039"/>
    <s v="10"/>
    <s v="Z_DVB"/>
    <s v="0070446039000010"/>
    <s v="DOLBY CODEC PROGRAM - SOFTWARE CROS"/>
    <m/>
    <n v="218664"/>
    <s v="0070446039000010"/>
    <n v="16"/>
    <s v="00000000/Z_DVB"/>
    <n v="0"/>
    <n v="0"/>
    <n v="0"/>
    <n v="0"/>
    <n v="0.1"/>
    <n v="0"/>
    <n v="0.05"/>
    <n v="10933.2"/>
  </r>
  <r>
    <x v="84"/>
    <s v="112167"/>
    <s v="TW"/>
    <x v="1"/>
    <s v="70445710"/>
    <s v="10"/>
    <s v="Z_CSD"/>
    <s v="0070445710000010"/>
    <s v="DOLBY CODEC PROGRAM - SOFTWARE CROS"/>
    <n v="6420"/>
    <m/>
    <s v="0070445710000010"/>
    <n v="16"/>
    <s v="00000000/Z_CSD"/>
    <n v="0"/>
    <n v="0"/>
    <n v="0"/>
    <n v="0"/>
    <n v="0.2"/>
    <n v="1284"/>
    <n v="0.1"/>
    <n v="0"/>
  </r>
  <r>
    <x v="85"/>
    <s v="105209"/>
    <s v="JP"/>
    <x v="5"/>
    <s v="70445796"/>
    <s v="10"/>
    <s v="Z_CSD"/>
    <s v="0070445796000010"/>
    <s v="DOLBY CODEC PROGRAM - SOFTWARE CROS"/>
    <n v="2986.14"/>
    <m/>
    <s v="0070445796000010"/>
    <n v="16"/>
    <s v="00000000/Z_CSD"/>
    <n v="0"/>
    <n v="0"/>
    <n v="0"/>
    <n v="0"/>
    <n v="0"/>
    <n v="0"/>
    <n v="0"/>
    <n v="0"/>
  </r>
  <r>
    <x v="85"/>
    <s v="105209"/>
    <s v="JP"/>
    <x v="5"/>
    <s v="70445796"/>
    <s v="20"/>
    <s v="Z_CSD"/>
    <s v="0070445796000020"/>
    <s v="DOLBY CODEC PROGRAM - SOFTWARE CROS"/>
    <n v="27491.45"/>
    <m/>
    <s v="0070445796000020"/>
    <n v="16"/>
    <s v="00000000/Z_CSD"/>
    <n v="0"/>
    <n v="0"/>
    <n v="0"/>
    <n v="0"/>
    <n v="0"/>
    <n v="0"/>
    <n v="0"/>
    <n v="0"/>
  </r>
  <r>
    <x v="85"/>
    <s v="105209"/>
    <s v="JP"/>
    <x v="5"/>
    <s v="70445796"/>
    <s v="30"/>
    <s v="Z_CSD"/>
    <s v="0070445796000030"/>
    <s v="DOLBY CODEC PROGRAM - SOFTWARE CROS"/>
    <n v="242396.81"/>
    <m/>
    <s v="0070445796000030"/>
    <n v="16"/>
    <s v="00000000/Z_CSD"/>
    <n v="0"/>
    <n v="0"/>
    <n v="0"/>
    <n v="0"/>
    <n v="0"/>
    <n v="0"/>
    <n v="0"/>
    <n v="0"/>
  </r>
  <r>
    <x v="85"/>
    <s v="105209"/>
    <s v="JP"/>
    <x v="5"/>
    <s v="70445796"/>
    <s v="40"/>
    <s v="Z_CSD"/>
    <s v="0070445796000040"/>
    <s v="STANDARD, HARDWARE, PCEE - QUARTERL"/>
    <n v="439655.5"/>
    <m/>
    <s v="0070445796000040"/>
    <n v="16"/>
    <s v="00000000/Z_CSD"/>
    <n v="0"/>
    <n v="0"/>
    <n v="0"/>
    <n v="0"/>
    <n v="0"/>
    <n v="0"/>
    <n v="0"/>
    <n v="0"/>
  </r>
  <r>
    <x v="85"/>
    <s v="105209"/>
    <s v="JP"/>
    <x v="5"/>
    <s v="70445796"/>
    <s v="50"/>
    <s v="Z_SPKA"/>
    <s v="0070445796000050"/>
    <s v="PRO, MOBILE/TABLET, DCP HARDWARE -"/>
    <n v="3618"/>
    <m/>
    <s v="0070445796000050"/>
    <n v="16"/>
    <s v="00000000/Z_SPKA"/>
    <n v="0"/>
    <n v="0"/>
    <n v="0"/>
    <n v="0"/>
    <n v="0"/>
    <n v="0"/>
    <n v="0"/>
    <n v="0"/>
  </r>
  <r>
    <x v="85"/>
    <s v="105209"/>
    <s v="JP"/>
    <x v="5"/>
    <s v="70445796"/>
    <s v="60"/>
    <s v="Z_SBA"/>
    <s v="0070445796000060"/>
    <s v="STANDARD, HARDWARE, PCEE - QUARTERL"/>
    <n v="703.59"/>
    <m/>
    <s v="0070445796000060"/>
    <n v="16"/>
    <s v="00000000/Z_SBA"/>
    <n v="0"/>
    <n v="0"/>
    <n v="0"/>
    <n v="0"/>
    <n v="0"/>
    <n v="0"/>
    <n v="0"/>
    <n v="0"/>
  </r>
  <r>
    <x v="85"/>
    <s v="105209"/>
    <s v="JP"/>
    <x v="5"/>
    <s v="70445796"/>
    <s v="70"/>
    <s v="Z_SBA"/>
    <s v="0070445796000070"/>
    <s v="STANDARD, HARDWARE, PCEE - QUARTERL"/>
    <n v="94347.89"/>
    <m/>
    <s v="0070445796000070"/>
    <n v="16"/>
    <s v="00000000/Z_SBA"/>
    <n v="0"/>
    <n v="0"/>
    <n v="0"/>
    <n v="0"/>
    <n v="0"/>
    <n v="0"/>
    <n v="0"/>
    <n v="0"/>
  </r>
  <r>
    <x v="85"/>
    <s v="105209"/>
    <s v="JP"/>
    <x v="5"/>
    <s v="70445796"/>
    <s v="80"/>
    <s v="Z_SBA"/>
    <s v="0070445796000080"/>
    <s v="STANDARD, HARDWARE, PCEE - QUARTERL"/>
    <n v="234.52"/>
    <m/>
    <s v="0070445796000080"/>
    <n v="16"/>
    <s v="00000000/Z_SBA"/>
    <n v="0"/>
    <n v="0"/>
    <n v="0"/>
    <n v="0"/>
    <n v="0"/>
    <n v="0"/>
    <n v="0"/>
    <n v="0"/>
  </r>
  <r>
    <x v="86"/>
    <s v="128446"/>
    <s v="CN"/>
    <x v="9"/>
    <s v="70445806"/>
    <s v="10"/>
    <s v="Z_DTV"/>
    <s v="0070445806000010"/>
    <s v="STANDARD, HARDWARE, PCEE - QUARTERL"/>
    <n v="334899"/>
    <m/>
    <s v="0070445806000010"/>
    <n v="16"/>
    <s v="00000000/Z_DTV"/>
    <n v="0"/>
    <n v="0"/>
    <n v="0"/>
    <n v="0"/>
    <n v="0.1"/>
    <n v="33489.9"/>
    <n v="0.1"/>
    <n v="0"/>
  </r>
  <r>
    <x v="87"/>
    <s v="114365"/>
    <s v="KR"/>
    <x v="2"/>
    <s v="70445939"/>
    <s v="10"/>
    <s v="Z_CMP"/>
    <s v="0070445939000010"/>
    <s v="STANDARD, HARDWARE, PCEE - QUARTERL"/>
    <m/>
    <n v="11"/>
    <s v="0070445939000010"/>
    <n v="16"/>
    <s v="00000000/Z_CMP"/>
    <n v="0"/>
    <n v="0"/>
    <n v="0"/>
    <n v="0"/>
    <n v="0.16500000000000001"/>
    <n v="0"/>
    <n v="0.1"/>
    <n v="1.1000000000000001"/>
  </r>
  <r>
    <x v="88"/>
    <s v="105270"/>
    <s v="KR"/>
    <x v="2"/>
    <s v="70445792"/>
    <s v="10"/>
    <s v="Z_SDC"/>
    <s v="0070445792000010"/>
    <s v="PC SOFTWARE - QUARTERLY"/>
    <m/>
    <n v="6748"/>
    <s v="0070445792000010"/>
    <n v="16"/>
    <s v="00000000/Z_SDC"/>
    <n v="0"/>
    <n v="0"/>
    <n v="0"/>
    <n v="0"/>
    <n v="0.16500000000000001"/>
    <n v="0"/>
    <n v="0.1"/>
    <n v="674.80000000000007"/>
  </r>
  <r>
    <x v="89"/>
    <s v="126308"/>
    <s v="GB"/>
    <x v="8"/>
    <s v="70446065"/>
    <s v="10"/>
    <s v="Z_SBA"/>
    <s v="0070446065000010"/>
    <s v="PC SOFTWARE - QUARTERLY"/>
    <m/>
    <n v="96"/>
    <s v="0070446065000010"/>
    <n v="16"/>
    <s v="00000000/Z_SBA"/>
    <n v="0"/>
    <n v="0"/>
    <n v="0"/>
    <n v="0"/>
    <n v="0"/>
    <n v="0"/>
    <n v="0"/>
    <n v="0"/>
  </r>
  <r>
    <x v="90"/>
    <s v="125300"/>
    <s v="CN"/>
    <x v="9"/>
    <s v="70445782"/>
    <s v="10"/>
    <s v="Z_DMT"/>
    <s v="0070445782000010"/>
    <s v="STANDARD, HARDWARE, PCEE - QUARTERL"/>
    <n v="10973"/>
    <m/>
    <s v="0070445782000010"/>
    <n v="16"/>
    <s v="00000000/Z_DMT"/>
    <n v="0"/>
    <n v="0"/>
    <n v="0"/>
    <n v="0"/>
    <n v="0.1"/>
    <n v="1097.3"/>
    <n v="0.1"/>
    <n v="0"/>
  </r>
  <r>
    <x v="91"/>
    <s v="106905"/>
    <s v="CN"/>
    <x v="9"/>
    <s v="70445894"/>
    <s v="10"/>
    <s v="Z_NLE"/>
    <s v="0070445894000010"/>
    <s v="STANDARD, HARDWARE, PCEE - QUARTERL"/>
    <n v="635.86"/>
    <m/>
    <s v="0070445894000010"/>
    <n v="16"/>
    <s v="00000000/Z_NLE"/>
    <n v="0"/>
    <n v="0"/>
    <n v="0"/>
    <n v="0"/>
    <n v="0.1"/>
    <n v="63.586000000000006"/>
    <n v="0.1"/>
    <n v="0"/>
  </r>
  <r>
    <x v="91"/>
    <s v="106905"/>
    <s v="CN"/>
    <x v="9"/>
    <s v="70445894"/>
    <s v="20"/>
    <s v="Z_NLE"/>
    <s v="0070445894000020"/>
    <s v="STANDARD, HARDWARE, PCEE - QUARTERL"/>
    <n v="365.14"/>
    <m/>
    <s v="0070445894000020"/>
    <n v="16"/>
    <s v="00000000/Z_NLE"/>
    <n v="0"/>
    <n v="0"/>
    <n v="0"/>
    <n v="0"/>
    <n v="0.1"/>
    <n v="36.514000000000003"/>
    <n v="0.1"/>
    <n v="0"/>
  </r>
  <r>
    <x v="92"/>
    <s v="121588"/>
    <s v="NL"/>
    <x v="19"/>
    <s v="70445861"/>
    <s v="10"/>
    <s v="Z_SMD"/>
    <s v="0070445861000010"/>
    <s v="STANDARD, HARDWARE, PCEE - QUARTERL"/>
    <m/>
    <n v="523"/>
    <s v="0070445861000010"/>
    <n v="16"/>
    <s v="00000000/Z_SMD"/>
    <n v="0"/>
    <n v="0"/>
    <n v="0"/>
    <n v="0"/>
    <n v="0"/>
    <n v="0"/>
    <n v="0"/>
    <n v="0"/>
  </r>
  <r>
    <x v="93"/>
    <s v="110843"/>
    <s v="US"/>
    <x v="0"/>
    <s v="70446059"/>
    <s v="10"/>
    <s v="Z_W8PB"/>
    <s v="0070446059000010"/>
    <s v="STANDARD, HARDWARE, PCEE - QUARTERL"/>
    <n v="171679.96"/>
    <m/>
    <s v="0070446059000010"/>
    <n v="16"/>
    <s v="00000000/Z_W8PB"/>
    <n v="0"/>
    <n v="0"/>
    <n v="0"/>
    <n v="0"/>
    <n v="0"/>
    <n v="0"/>
    <n v="0"/>
    <n v="0"/>
  </r>
  <r>
    <x v="93"/>
    <s v="110843"/>
    <s v="US"/>
    <x v="0"/>
    <s v="70446072"/>
    <s v="10"/>
    <s v="Z_DHDO"/>
    <s v="0070446072000010"/>
    <s v="DOLBY CODEC PROGRAM - SOFTWARE CROS"/>
    <n v="347415.55"/>
    <m/>
    <s v="0070446072000010"/>
    <n v="16"/>
    <s v="00000000/Z_DHDO"/>
    <n v="0"/>
    <n v="0"/>
    <n v="0"/>
    <n v="0"/>
    <n v="0"/>
    <n v="0"/>
    <n v="0"/>
    <n v="0"/>
  </r>
  <r>
    <x v="93"/>
    <s v="110843"/>
    <s v="US"/>
    <x v="0"/>
    <s v="70446072"/>
    <s v="20"/>
    <s v="Z_DHDO"/>
    <s v="0070446072000020"/>
    <s v="DOLBY CODEC PROGRAM - SOFTWARE CROS"/>
    <n v="41636"/>
    <m/>
    <s v="0070446072000020"/>
    <n v="16"/>
    <s v="00000000/Z_DHDO"/>
    <n v="0"/>
    <n v="0"/>
    <n v="0"/>
    <n v="0"/>
    <n v="0"/>
    <n v="0"/>
    <n v="0"/>
    <n v="0"/>
  </r>
  <r>
    <x v="93"/>
    <s v="110843"/>
    <s v="US"/>
    <x v="0"/>
    <s v="70446072"/>
    <s v="30"/>
    <s v="Z_W8PB"/>
    <s v="0070446072000030"/>
    <s v="DOLBY CODEC PROGRAM - SOFTWARE CROS"/>
    <n v="561990.18999999994"/>
    <m/>
    <s v="0070446072000030"/>
    <n v="16"/>
    <s v="00000000/Z_W8PB"/>
    <n v="0"/>
    <n v="0"/>
    <n v="0"/>
    <n v="0"/>
    <n v="0"/>
    <n v="0"/>
    <n v="0"/>
    <n v="0"/>
  </r>
  <r>
    <x v="94"/>
    <s v="105210"/>
    <s v="JP"/>
    <x v="5"/>
    <s v="70445809"/>
    <s v="10"/>
    <s v="Z_CVD"/>
    <s v="0070445809000010"/>
    <s v="DOLBY CODEC PROGRAM - SOFTWARE CROS"/>
    <n v="232"/>
    <m/>
    <s v="0070445809000010"/>
    <n v="16"/>
    <s v="00000000/Z_CVD"/>
    <n v="0"/>
    <n v="0"/>
    <n v="0"/>
    <n v="0"/>
    <n v="0"/>
    <n v="0"/>
    <n v="0"/>
    <n v="0"/>
  </r>
  <r>
    <x v="95"/>
    <s v="105215"/>
    <s v="JP"/>
    <x v="5"/>
    <s v="70445829"/>
    <s v="10"/>
    <s v="Z_CVD"/>
    <s v="0070445829000010"/>
    <s v="DOLBY CODEC PROGRAM - SOFTWARE CROS"/>
    <n v="224557"/>
    <m/>
    <s v="0070445829000010"/>
    <n v="16"/>
    <s v="00000000/Z_CVD"/>
    <n v="0"/>
    <n v="0"/>
    <n v="0"/>
    <n v="0"/>
    <n v="0"/>
    <n v="0"/>
    <n v="0"/>
    <n v="0"/>
  </r>
  <r>
    <x v="96"/>
    <s v="111472"/>
    <s v="CN"/>
    <x v="9"/>
    <s v="70399355"/>
    <s v="10"/>
    <s v="Z_CMP"/>
    <s v="0070399355000010"/>
    <s v="DOLBY CODEC PROGRAM - SOFTWARE CROS"/>
    <n v="-2347"/>
    <m/>
    <s v="0070399355000010"/>
    <n v="16"/>
    <s v="00000000/Z_CMP"/>
    <n v="0"/>
    <n v="0"/>
    <n v="0"/>
    <n v="0"/>
    <n v="0.1"/>
    <n v="-234.70000000000002"/>
    <n v="0.1"/>
    <n v="0"/>
  </r>
  <r>
    <x v="96"/>
    <s v="111472"/>
    <s v="CN"/>
    <x v="9"/>
    <s v="70406977"/>
    <s v="10"/>
    <s v="Z_CMP"/>
    <s v="0070406977000010"/>
    <s v="PRO, MOBILE/TABLET, DCP HARDWARE -"/>
    <n v="2347"/>
    <m/>
    <s v="0070406977000010"/>
    <n v="16"/>
    <s v="00000000/Z_CMP"/>
    <n v="0"/>
    <n v="0"/>
    <n v="0"/>
    <n v="0"/>
    <n v="0.1"/>
    <n v="234.70000000000002"/>
    <n v="0.1"/>
    <n v="0"/>
  </r>
  <r>
    <x v="96"/>
    <s v="111472"/>
    <s v="CN"/>
    <x v="9"/>
    <s v="70446111"/>
    <s v="10"/>
    <s v="Z_CMP"/>
    <s v="0070446111000010"/>
    <s v="STANDARD, HARDWARE, PCEE - QUARTERL"/>
    <n v="1844"/>
    <m/>
    <s v="0070446111000010"/>
    <n v="16"/>
    <s v="00000000/Z_CMP"/>
    <n v="0"/>
    <n v="0"/>
    <n v="0"/>
    <n v="0"/>
    <n v="0.1"/>
    <n v="184.4"/>
    <n v="0.1"/>
    <n v="0"/>
  </r>
  <r>
    <x v="96"/>
    <s v="111472"/>
    <s v="CN"/>
    <x v="9"/>
    <s v="70446123"/>
    <s v="10"/>
    <s v="Z_IRD"/>
    <s v="0070446123000010"/>
    <s v="STANDARD, HARDWARE, PCEE - QUARTERL"/>
    <n v="164"/>
    <m/>
    <s v="0070446123000010"/>
    <n v="16"/>
    <s v="00000000/Z_IRD"/>
    <n v="0"/>
    <n v="0"/>
    <n v="0"/>
    <n v="0"/>
    <n v="0.1"/>
    <n v="16.400000000000002"/>
    <n v="0.1"/>
    <n v="0"/>
  </r>
  <r>
    <x v="97"/>
    <s v="121135"/>
    <s v="KR"/>
    <x v="2"/>
    <s v="70445735"/>
    <s v="10"/>
    <s v="Z_SDC"/>
    <s v="0070445735000010"/>
    <s v="PRO, MOBILE/TABLET, DCP HARDWARE -"/>
    <m/>
    <n v="95963"/>
    <s v="0070445735000010"/>
    <n v="16"/>
    <s v="00000000/Z_SDC"/>
    <n v="0"/>
    <n v="0"/>
    <n v="0"/>
    <n v="0"/>
    <n v="0.16500000000000001"/>
    <n v="0"/>
    <n v="0.1"/>
    <n v="9596.3000000000011"/>
  </r>
  <r>
    <x v="98"/>
    <s v="105211"/>
    <s v="JP"/>
    <x v="5"/>
    <s v="70445817"/>
    <s v="10"/>
    <s v="Z_DSNI"/>
    <s v="0070445817000010"/>
    <s v="PRO, MOBILE/TABLET, DCP HARDWARE -"/>
    <n v="5"/>
    <m/>
    <s v="0070445817000010"/>
    <n v="16"/>
    <s v="00000000/Z_DSNI"/>
    <n v="0"/>
    <n v="0"/>
    <n v="0"/>
    <n v="0"/>
    <n v="0"/>
    <n v="0"/>
    <n v="0"/>
    <n v="0"/>
  </r>
  <r>
    <x v="99"/>
    <s v="106875"/>
    <s v="CH"/>
    <x v="3"/>
    <s v="70445880"/>
    <s v="10"/>
    <s v="Z_CSD"/>
    <s v="0070445880000010"/>
    <s v="PRO, MOBILE/TABLET, DCP HARDWARE -"/>
    <m/>
    <n v="152"/>
    <s v="0070445880000010"/>
    <n v="16"/>
    <s v="00000000/Z_CSD"/>
    <n v="0"/>
    <n v="0"/>
    <n v="0"/>
    <n v="0"/>
    <n v="0"/>
    <n v="0"/>
    <n v="0"/>
    <n v="0"/>
  </r>
  <r>
    <x v="100"/>
    <s v="110823"/>
    <s v="KR"/>
    <x v="2"/>
    <s v="70446024"/>
    <s v="10"/>
    <s v="Z_CMP"/>
    <s v="0070446024000010"/>
    <s v="PRO, MOBILE/TABLET, DCP HARDWARE -"/>
    <m/>
    <n v="177"/>
    <s v="0070446024000010"/>
    <n v="16"/>
    <s v="00000000/Z_CMP"/>
    <n v="0"/>
    <n v="0"/>
    <n v="0"/>
    <n v="0"/>
    <n v="0.16500000000000001"/>
    <n v="0"/>
    <n v="0.1"/>
    <n v="17.7"/>
  </r>
  <r>
    <x v="101"/>
    <s v="120274"/>
    <s v="US"/>
    <x v="0"/>
    <s v="70446031"/>
    <s v="10"/>
    <s v="Z_DEC"/>
    <s v="0070446031000010"/>
    <s v="PRO, MOBILE/TABLET, DCP HARDWARE -"/>
    <n v="13"/>
    <m/>
    <s v="0070446031000010"/>
    <n v="16"/>
    <s v="00000000/Z_DEC"/>
    <n v="0"/>
    <n v="0"/>
    <n v="0"/>
    <n v="0"/>
    <n v="0"/>
    <n v="0"/>
    <n v="0"/>
    <n v="0"/>
  </r>
  <r>
    <x v="102"/>
    <s v="105276"/>
    <s v="KR"/>
    <x v="2"/>
    <s v="70445810"/>
    <s v="10"/>
    <s v="Z_DVB"/>
    <s v="0070445810000010"/>
    <s v="PRO, MOBILE/TABLET, DCP HARDWARE -"/>
    <m/>
    <n v="43956.9"/>
    <s v="0070445810000010"/>
    <n v="16"/>
    <s v="00000000/Z_DVB"/>
    <n v="0"/>
    <n v="0"/>
    <n v="0"/>
    <n v="0"/>
    <n v="0.16500000000000001"/>
    <n v="0"/>
    <n v="0.1"/>
    <n v="4395.6900000000005"/>
  </r>
  <r>
    <x v="102"/>
    <s v="105276"/>
    <s v="KR"/>
    <x v="2"/>
    <s v="70445810"/>
    <s v="20"/>
    <s v="Z_DVB"/>
    <s v="0070445810000020"/>
    <s v="PRO, MOBILE/TABLET, DCP HARDWARE -"/>
    <m/>
    <n v="140857.1"/>
    <s v="0070445810000020"/>
    <n v="16"/>
    <s v="00000000/Z_DVB"/>
    <n v="0"/>
    <n v="0"/>
    <n v="0"/>
    <n v="0"/>
    <n v="0.16500000000000001"/>
    <n v="0"/>
    <n v="0.1"/>
    <n v="14085.710000000001"/>
  </r>
  <r>
    <x v="103"/>
    <s v="111306"/>
    <s v="KR"/>
    <x v="2"/>
    <s v="70446085"/>
    <s v="10"/>
    <s v="Z_DVD"/>
    <s v="0070446085000010"/>
    <s v="PRO, MOBILE/TABLET, DCP HARDWARE -"/>
    <m/>
    <n v="1050"/>
    <s v="0070446085000010"/>
    <n v="16"/>
    <s v="00000000/Z_DVD"/>
    <n v="0"/>
    <n v="0"/>
    <n v="0"/>
    <n v="0"/>
    <n v="0.16500000000000001"/>
    <n v="0"/>
    <n v="0.1"/>
    <n v="105"/>
  </r>
  <r>
    <x v="104"/>
    <s v="128289"/>
    <s v="US"/>
    <x v="0"/>
    <s v="70445743"/>
    <s v="10"/>
    <s v="Z_STS"/>
    <s v="0070445743000010"/>
    <s v="PRO, MOBILE/TABLET, DCP HARDWARE -"/>
    <n v="262699.83"/>
    <m/>
    <s v="0070445743000010"/>
    <n v="16"/>
    <s v="00000000/Z_STS"/>
    <n v="0"/>
    <n v="0"/>
    <n v="0"/>
    <n v="0"/>
    <n v="0"/>
    <n v="0"/>
    <n v="0"/>
    <n v="0"/>
  </r>
  <r>
    <x v="104"/>
    <s v="128289"/>
    <s v="US"/>
    <x v="0"/>
    <s v="70445743"/>
    <s v="20"/>
    <s v="Z_STS"/>
    <s v="0070445743000020"/>
    <s v="PRO, MOBILE/TABLET, DCP HARDWARE -"/>
    <n v="22781.56"/>
    <m/>
    <s v="0070445743000020"/>
    <n v="16"/>
    <s v="00000000/Z_STS"/>
    <n v="0"/>
    <n v="0"/>
    <n v="0"/>
    <n v="0"/>
    <n v="0"/>
    <n v="0"/>
    <n v="0"/>
    <n v="0"/>
  </r>
  <r>
    <x v="104"/>
    <s v="128289"/>
    <s v="US"/>
    <x v="0"/>
    <s v="70445743"/>
    <s v="30"/>
    <s v="Z_STS"/>
    <s v="0070445743000030"/>
    <s v="STANDARD, HARDWARE, PCEE - QUARTERL"/>
    <n v="140676.62"/>
    <m/>
    <s v="0070445743000030"/>
    <n v="16"/>
    <s v="00000000/Z_STS"/>
    <n v="0"/>
    <n v="0"/>
    <n v="0"/>
    <n v="0"/>
    <n v="0"/>
    <n v="0"/>
    <n v="0"/>
    <n v="0"/>
  </r>
  <r>
    <x v="105"/>
    <s v="117931"/>
    <s v="CN"/>
    <x v="9"/>
    <s v="70445762"/>
    <s v="10"/>
    <s v="Z_IRD"/>
    <s v="0070445762000010"/>
    <s v="STANDARD, HARDWARE, PCEE - QUARTERL"/>
    <n v="604.14"/>
    <m/>
    <s v="0070445762000010"/>
    <n v="16"/>
    <s v="00000000/Z_IRD"/>
    <n v="0"/>
    <n v="0"/>
    <n v="0"/>
    <n v="0"/>
    <n v="0.1"/>
    <n v="60.414000000000001"/>
    <n v="0.1"/>
    <n v="0"/>
  </r>
  <r>
    <x v="105"/>
    <s v="117931"/>
    <s v="CN"/>
    <x v="9"/>
    <s v="70445762"/>
    <s v="20"/>
    <s v="Z_BEN"/>
    <s v="0070445762000020"/>
    <s v="STANDARD, HARDWARE, PCEE - QUARTERL"/>
    <n v="125.86"/>
    <m/>
    <s v="0070445762000020"/>
    <n v="16"/>
    <s v="00000000/Z_BEN"/>
    <n v="0"/>
    <n v="0"/>
    <n v="0"/>
    <n v="0"/>
    <n v="0.1"/>
    <n v="12.586"/>
    <n v="0.1"/>
    <n v="0"/>
  </r>
  <r>
    <x v="106"/>
    <s v="107516"/>
    <s v="KR"/>
    <x v="2"/>
    <s v="70445818"/>
    <s v="10"/>
    <s v="Z_DTV"/>
    <s v="0070445818000010"/>
    <s v="PRO, MOBILE/TABLET, DCP HARDWARE -"/>
    <m/>
    <n v="59326"/>
    <s v="0070445818000010"/>
    <n v="16"/>
    <s v="00000000/Z_DTV"/>
    <n v="0"/>
    <n v="0"/>
    <n v="0"/>
    <n v="0"/>
    <n v="0.16500000000000001"/>
    <n v="0"/>
    <n v="0.1"/>
    <n v="5932.6"/>
  </r>
  <r>
    <x v="107"/>
    <s v="124736"/>
    <s v="SE"/>
    <x v="20"/>
    <s v="70446110"/>
    <s v="10"/>
    <s v="Z_MBL"/>
    <s v="0070446110000010"/>
    <s v="PRO, MOBILE/TABLET, DCP HARDWARE -"/>
    <m/>
    <n v="9062.17"/>
    <s v="0070446110000010"/>
    <n v="16"/>
    <s v="00000000/Z_MBL"/>
    <n v="0"/>
    <n v="0"/>
    <n v="0"/>
    <n v="0"/>
    <n v="0"/>
    <n v="0"/>
    <n v="0"/>
    <n v="0"/>
  </r>
  <r>
    <x v="108"/>
    <s v="128297"/>
    <s v="JP"/>
    <x v="5"/>
    <s v="70445775"/>
    <s v="10"/>
    <s v="Z_DHDO"/>
    <s v="0070445775000010"/>
    <s v="PRO, MOBILE/TABLET, DCP HARDWARE -"/>
    <n v="104522"/>
    <m/>
    <s v="0070445775000010"/>
    <n v="16"/>
    <s v="00000000/Z_DHDO"/>
    <n v="0"/>
    <n v="0"/>
    <n v="0"/>
    <n v="0"/>
    <n v="0"/>
    <n v="0"/>
    <n v="0"/>
    <n v="0"/>
  </r>
  <r>
    <x v="108"/>
    <s v="128297"/>
    <s v="JP"/>
    <x v="5"/>
    <s v="70445775"/>
    <s v="20"/>
    <s v="Z_PC1"/>
    <s v="0070445775000020"/>
    <s v="PRO, MOBILE/TABLET, DCP HARDWARE -"/>
    <n v="4500"/>
    <m/>
    <s v="0070445775000020"/>
    <n v="16"/>
    <s v="00000000/Z_PC1"/>
    <n v="0"/>
    <n v="0"/>
    <n v="0"/>
    <n v="0"/>
    <n v="0"/>
    <n v="0"/>
    <n v="0"/>
    <n v="0"/>
  </r>
  <r>
    <x v="108"/>
    <s v="128297"/>
    <s v="JP"/>
    <x v="5"/>
    <s v="70445775"/>
    <s v="30"/>
    <s v="Z_W8PB"/>
    <s v="0070445775000030"/>
    <s v="SPECIAL PRICING (CROSS-QUARTER)"/>
    <n v="75154"/>
    <m/>
    <s v="0070445775000030"/>
    <n v="16"/>
    <s v="00000000/Z_W8PB"/>
    <n v="0"/>
    <n v="0"/>
    <n v="0"/>
    <n v="0"/>
    <n v="0"/>
    <n v="0"/>
    <n v="0"/>
    <n v="0"/>
  </r>
  <r>
    <x v="109"/>
    <s v="106913"/>
    <s v="CN"/>
    <x v="9"/>
    <s v="70445908"/>
    <s v="10"/>
    <s v="Z_SPKA"/>
    <s v="0070445908000010"/>
    <s v="SPECIAL PRICING (CROSS-QUARTER)"/>
    <n v="3254.02"/>
    <m/>
    <s v="0070445908000010"/>
    <n v="16"/>
    <s v="00000000/Z_SPKA"/>
    <n v="0"/>
    <n v="0"/>
    <n v="0"/>
    <n v="0"/>
    <n v="0.1"/>
    <n v="325.40200000000004"/>
    <n v="0.1"/>
    <n v="0"/>
  </r>
  <r>
    <x v="109"/>
    <s v="106913"/>
    <s v="CN"/>
    <x v="9"/>
    <s v="70445908"/>
    <s v="20"/>
    <s v="Z_SPKA"/>
    <s v="0070445908000020"/>
    <s v="MONTHLY - MONTH 3"/>
    <n v="709.98"/>
    <m/>
    <s v="0070445908000020"/>
    <n v="16"/>
    <s v="00000000/Z_SPKA"/>
    <n v="0"/>
    <n v="0"/>
    <n v="0"/>
    <n v="0"/>
    <n v="0.1"/>
    <n v="70.998000000000005"/>
    <n v="0.1"/>
    <n v="0"/>
  </r>
  <r>
    <x v="109"/>
    <s v="106913"/>
    <s v="CN"/>
    <x v="9"/>
    <s v="70445908"/>
    <s v="30"/>
    <s v="Z_SBA"/>
    <s v="0070445908000030"/>
    <s v="MONTHLY - MONTH 3"/>
    <n v="8298.43"/>
    <m/>
    <s v="0070445908000030"/>
    <n v="16"/>
    <s v="00000000/Z_SBA"/>
    <n v="0"/>
    <n v="0"/>
    <n v="0"/>
    <n v="0"/>
    <n v="0.1"/>
    <n v="829.84300000000007"/>
    <n v="0.1"/>
    <n v="0"/>
  </r>
  <r>
    <x v="109"/>
    <s v="106913"/>
    <s v="CN"/>
    <x v="9"/>
    <s v="70445908"/>
    <s v="40"/>
    <s v="Z_SBA"/>
    <s v="0070445908000040"/>
    <s v="MONTHLY - MONTH 3"/>
    <n v="1810.57"/>
    <m/>
    <s v="0070445908000040"/>
    <n v="16"/>
    <s v="00000000/Z_SBA"/>
    <n v="0"/>
    <n v="0"/>
    <n v="0"/>
    <n v="0"/>
    <n v="0.1"/>
    <n v="181.05700000000002"/>
    <n v="0.1"/>
    <n v="0"/>
  </r>
  <r>
    <x v="110"/>
    <s v="120976"/>
    <s v="DE"/>
    <x v="7"/>
    <s v="70446121"/>
    <s v="10"/>
    <s v="Z_SPKA"/>
    <s v="0070446121000010"/>
    <s v="STANDARD, HARDWARE, PCEE - QUARTERL"/>
    <m/>
    <n v="1710"/>
    <s v="0070446121000010"/>
    <n v="16"/>
    <s v="00000000/Z_SPKA"/>
    <n v="0"/>
    <n v="0"/>
    <n v="0"/>
    <n v="0"/>
    <n v="0"/>
    <n v="0"/>
    <n v="0"/>
    <n v="0"/>
  </r>
  <r>
    <x v="111"/>
    <s v="121075"/>
    <s v="US"/>
    <x v="0"/>
    <s v="70445721"/>
    <s v="10"/>
    <s v="Z_CSD"/>
    <s v="0070445721000010"/>
    <s v="STANDARD, HARDWARE, PCEE - QUARTERL"/>
    <n v="751"/>
    <m/>
    <s v="0070445721000010"/>
    <n v="16"/>
    <s v="00000000/Z_CSD"/>
    <n v="0"/>
    <n v="0"/>
    <n v="0"/>
    <n v="0"/>
    <n v="0"/>
    <n v="0"/>
    <n v="0"/>
    <n v="0"/>
  </r>
  <r>
    <x v="111"/>
    <s v="121075"/>
    <s v="US"/>
    <x v="0"/>
    <s v="70445721"/>
    <s v="20"/>
    <s v="Z_CSD"/>
    <s v="0070445721000020"/>
    <s v="STANDARD, HARDWARE, PCEE - QUARTERL"/>
    <n v="2162"/>
    <m/>
    <s v="0070445721000020"/>
    <n v="16"/>
    <s v="00000000/Z_CSD"/>
    <n v="0"/>
    <n v="0"/>
    <n v="0"/>
    <n v="0"/>
    <n v="0"/>
    <n v="0"/>
    <n v="0"/>
    <n v="0"/>
  </r>
  <r>
    <x v="112"/>
    <s v="121846"/>
    <s v="US"/>
    <x v="0"/>
    <s v="70445917"/>
    <s v="10"/>
    <s v="Z_CSD"/>
    <s v="0070445917000010"/>
    <s v="STANDARD, HARDWARE, PCEE - QUARTERL"/>
    <n v="3818"/>
    <m/>
    <s v="0070445917000010"/>
    <n v="16"/>
    <s v="00000000/Z_CSD"/>
    <n v="0"/>
    <n v="0"/>
    <n v="0"/>
    <n v="0"/>
    <n v="0"/>
    <n v="0"/>
    <n v="0"/>
    <n v="0"/>
  </r>
  <r>
    <x v="113"/>
    <s v="105586"/>
    <s v="US"/>
    <x v="0"/>
    <s v="70446070"/>
    <s v="10"/>
    <s v="Z_STB"/>
    <s v="0070446070000010"/>
    <s v="STANDARD, HARDWARE, PCEE - QUARTERL"/>
    <n v="13853"/>
    <m/>
    <s v="0070446070000010"/>
    <n v="16"/>
    <s v="00000000/Z_STB"/>
    <n v="0"/>
    <n v="0"/>
    <n v="0"/>
    <n v="0"/>
    <n v="0"/>
    <n v="0"/>
    <n v="0"/>
    <n v="0"/>
  </r>
  <r>
    <x v="114"/>
    <s v="120426"/>
    <s v="JP"/>
    <x v="5"/>
    <s v="70446069"/>
    <s v="10"/>
    <s v="Z_DHDO"/>
    <s v="0070446069000010"/>
    <s v="STANDARD, HARDWARE, PCEE - QUARTERL"/>
    <n v="20148"/>
    <m/>
    <s v="0070446069000010"/>
    <n v="16"/>
    <s v="00000000/Z_DHDO"/>
    <n v="0"/>
    <n v="0"/>
    <n v="0"/>
    <n v="0"/>
    <n v="0"/>
    <n v="0"/>
    <n v="0"/>
    <n v="0"/>
  </r>
  <r>
    <x v="115"/>
    <s v="127382"/>
    <s v="KR"/>
    <x v="2"/>
    <s v="70419829"/>
    <s v="10"/>
    <s v="Z_DTV"/>
    <s v="0070419829000010"/>
    <s v="STANDARD, HARDWARE, PCEE - QUARTERL"/>
    <m/>
    <n v="124500"/>
    <s v="0070419829000010"/>
    <n v="16"/>
    <s v="00000000/Z_DTV"/>
    <n v="0"/>
    <n v="0"/>
    <n v="0"/>
    <n v="0"/>
    <n v="0.16500000000000001"/>
    <n v="0"/>
    <n v="0.1"/>
    <n v="12450"/>
  </r>
  <r>
    <x v="115"/>
    <s v="127382"/>
    <s v="KR"/>
    <x v="2"/>
    <s v="70419829"/>
    <s v="20"/>
    <s v="Z_MBO"/>
    <s v="0070419829000020"/>
    <s v="PRO, MOBILE/TABLET, DCP HARDWARE -"/>
    <m/>
    <n v="90000"/>
    <s v="0070419829000020"/>
    <n v="16"/>
    <s v="00000000/Z_MBO"/>
    <n v="0"/>
    <n v="0"/>
    <n v="0"/>
    <n v="0"/>
    <n v="0.16500000000000001"/>
    <n v="0"/>
    <n v="0.1"/>
    <n v="9000"/>
  </r>
  <r>
    <x v="115"/>
    <s v="127382"/>
    <s v="KR"/>
    <x v="2"/>
    <s v="70419829"/>
    <s v="30"/>
    <s v="Z_DTV"/>
    <s v="0070419829000030"/>
    <s v="STANDARD, HARDWARE, PCEE - QUARTERL"/>
    <m/>
    <n v="-12450"/>
    <s v="0070419829000030"/>
    <n v="16"/>
    <s v="00000000/Z_DTV"/>
    <n v="0"/>
    <n v="0"/>
    <n v="0"/>
    <n v="0"/>
    <n v="0.16500000000000001"/>
    <n v="0"/>
    <n v="0.1"/>
    <n v="-1245"/>
  </r>
  <r>
    <x v="115"/>
    <s v="127382"/>
    <s v="KR"/>
    <x v="2"/>
    <s v="70419829"/>
    <s v="40"/>
    <s v="Z_MBO"/>
    <s v="0070419829000040"/>
    <s v="STANDARD, HARDWARE, PCEE - QUARTERL"/>
    <m/>
    <n v="-9000"/>
    <s v="0070419829000040"/>
    <n v="16"/>
    <s v="00000000/Z_MBO"/>
    <n v="0"/>
    <n v="0"/>
    <n v="0"/>
    <n v="0"/>
    <n v="0.16500000000000001"/>
    <n v="0"/>
    <n v="0.1"/>
    <n v="-900"/>
  </r>
  <r>
    <x v="115"/>
    <s v="127382"/>
    <s v="KR"/>
    <x v="2"/>
    <s v="70427524"/>
    <s v="10"/>
    <s v="Z_DTV"/>
    <s v="0070427524000010"/>
    <s v="STANDARD, HARDWARE, PCEE - QUARTERL"/>
    <m/>
    <n v="17815.89"/>
    <s v="0070427524000010"/>
    <n v="16"/>
    <s v="00000000/Z_DTV"/>
    <n v="0"/>
    <n v="0"/>
    <n v="0"/>
    <n v="0"/>
    <n v="0.16500000000000001"/>
    <n v="0"/>
    <n v="0.1"/>
    <n v="1781.5889999999999"/>
  </r>
  <r>
    <x v="115"/>
    <s v="127382"/>
    <s v="KR"/>
    <x v="2"/>
    <s v="70427524"/>
    <s v="20"/>
    <s v="Z_MBO"/>
    <s v="0070427524000020"/>
    <s v="PRO, MOBILE/TABLET, DCP HARDWARE -"/>
    <m/>
    <n v="17815.89"/>
    <s v="0070427524000020"/>
    <n v="16"/>
    <s v="00000000/Z_MBO"/>
    <n v="0"/>
    <n v="0"/>
    <n v="0"/>
    <n v="0"/>
    <n v="0.16500000000000001"/>
    <n v="0"/>
    <n v="0.1"/>
    <n v="1781.5889999999999"/>
  </r>
  <r>
    <x v="115"/>
    <s v="127382"/>
    <s v="KR"/>
    <x v="2"/>
    <s v="70427524"/>
    <s v="30"/>
    <s v="Z_DTV"/>
    <s v="0070427524000030"/>
    <s v="STANDARD, HARDWARE, PCEE - QUARTERL"/>
    <m/>
    <n v="-1781.59"/>
    <s v="0070427524000030"/>
    <n v="16"/>
    <s v="00000000/Z_DTV"/>
    <n v="0"/>
    <n v="0"/>
    <n v="0"/>
    <n v="0"/>
    <n v="0.16500000000000001"/>
    <n v="0"/>
    <n v="0.1"/>
    <n v="-178.15899999999999"/>
  </r>
  <r>
    <x v="115"/>
    <s v="127382"/>
    <s v="KR"/>
    <x v="2"/>
    <s v="70427524"/>
    <s v="40"/>
    <s v="Z_MBO"/>
    <s v="0070427524000040"/>
    <s v="STANDARD, HARDWARE, PCEE - QUARTERL"/>
    <m/>
    <n v="-1781.59"/>
    <s v="0070427524000040"/>
    <n v="16"/>
    <s v="00000000/Z_MBO"/>
    <n v="0"/>
    <n v="0"/>
    <n v="0"/>
    <n v="0"/>
    <n v="0.16500000000000001"/>
    <n v="0"/>
    <n v="0.1"/>
    <n v="-178.15899999999999"/>
  </r>
  <r>
    <x v="115"/>
    <s v="127382"/>
    <s v="KR"/>
    <x v="2"/>
    <s v="70436668"/>
    <s v="10"/>
    <s v="Z_DTV"/>
    <s v="0070436668000010"/>
    <s v="STANDARD, HARDWARE, PCEE - QUARTERL"/>
    <m/>
    <n v="17815.89"/>
    <s v="0070436668000010"/>
    <n v="16"/>
    <s v="00000000/Z_DTV"/>
    <n v="0"/>
    <n v="0"/>
    <n v="0"/>
    <n v="0"/>
    <n v="0.16500000000000001"/>
    <n v="0"/>
    <n v="0.1"/>
    <n v="1781.5889999999999"/>
  </r>
  <r>
    <x v="115"/>
    <s v="127382"/>
    <s v="KR"/>
    <x v="2"/>
    <s v="70436668"/>
    <s v="20"/>
    <s v="Z_MBO"/>
    <s v="0070436668000020"/>
    <s v="STANDARD + SPECIAL PRICING COMBINED"/>
    <m/>
    <n v="17815.89"/>
    <s v="0070436668000020"/>
    <n v="16"/>
    <s v="00000000/Z_MBO"/>
    <n v="0"/>
    <n v="0"/>
    <n v="0"/>
    <n v="0"/>
    <n v="0.16500000000000001"/>
    <n v="0"/>
    <n v="0.1"/>
    <n v="1781.5889999999999"/>
  </r>
  <r>
    <x v="115"/>
    <s v="127382"/>
    <s v="KR"/>
    <x v="2"/>
    <s v="70436668"/>
    <s v="30"/>
    <s v="Z_DTV"/>
    <s v="0070436668000030"/>
    <s v="STANDARD + SPECIAL PRICING COMBINED"/>
    <m/>
    <n v="-1781.59"/>
    <s v="0070436668000030"/>
    <n v="16"/>
    <s v="00000000/Z_DTV"/>
    <n v="0"/>
    <n v="0"/>
    <n v="0"/>
    <n v="0"/>
    <n v="0.16500000000000001"/>
    <n v="0"/>
    <n v="0.1"/>
    <n v="-178.15899999999999"/>
  </r>
  <r>
    <x v="115"/>
    <s v="127382"/>
    <s v="KR"/>
    <x v="2"/>
    <s v="70436668"/>
    <s v="40"/>
    <s v="Z_MBO"/>
    <s v="0070436668000040"/>
    <s v="STANDARD + SPECIAL PRICING COMBINED"/>
    <m/>
    <n v="-1781.59"/>
    <s v="0070436668000040"/>
    <n v="16"/>
    <s v="00000000/Z_MBO"/>
    <n v="0"/>
    <n v="0"/>
    <n v="0"/>
    <n v="0"/>
    <n v="0.16500000000000001"/>
    <n v="0"/>
    <n v="0.1"/>
    <n v="-178.15899999999999"/>
  </r>
  <r>
    <x v="115"/>
    <s v="127382"/>
    <s v="KR"/>
    <x v="2"/>
    <s v="70445983"/>
    <s v="10"/>
    <s v="Z_DTV"/>
    <s v="0070445983000010"/>
    <s v="PRO, MOBILE/TABLET, DCP HARDWARE -"/>
    <m/>
    <n v="1000"/>
    <s v="0070445983000010"/>
    <n v="16"/>
    <s v="00000000/Z_DTV"/>
    <n v="0"/>
    <n v="0"/>
    <n v="0"/>
    <n v="0"/>
    <n v="0.16500000000000001"/>
    <n v="0"/>
    <n v="0.1"/>
    <n v="100"/>
  </r>
  <r>
    <x v="115"/>
    <s v="127382"/>
    <s v="KR"/>
    <x v="2"/>
    <s v="70445983"/>
    <s v="20"/>
    <s v="Z_MBO"/>
    <s v="0070445983000020"/>
    <s v="PRO, MOBILE/TABLET, DCP HARDWARE -"/>
    <m/>
    <n v="1000"/>
    <s v="0070445983000020"/>
    <n v="16"/>
    <s v="00000000/Z_MBO"/>
    <n v="0"/>
    <n v="0"/>
    <n v="0"/>
    <n v="0"/>
    <n v="0.16500000000000001"/>
    <n v="0"/>
    <n v="0.1"/>
    <n v="100"/>
  </r>
  <r>
    <x v="115"/>
    <s v="127382"/>
    <s v="KR"/>
    <x v="2"/>
    <s v="70445983"/>
    <s v="30"/>
    <s v="Z_DTV"/>
    <s v="0070445983000030"/>
    <s v="PRO, MOBILE/TABLET, DCP HARDWARE -"/>
    <m/>
    <n v="-100"/>
    <s v="0070445983000030"/>
    <n v="16"/>
    <s v="00000000/Z_DTV"/>
    <n v="0"/>
    <n v="0"/>
    <n v="0"/>
    <n v="0"/>
    <n v="0.16500000000000001"/>
    <n v="0"/>
    <n v="0.1"/>
    <n v="-10"/>
  </r>
  <r>
    <x v="115"/>
    <s v="127382"/>
    <s v="KR"/>
    <x v="2"/>
    <s v="70445983"/>
    <s v="40"/>
    <s v="Z_MBO"/>
    <s v="0070445983000040"/>
    <s v="PRO, MOBILE/TABLET, DCP HARDWARE -"/>
    <m/>
    <n v="-100"/>
    <s v="0070445983000040"/>
    <n v="16"/>
    <s v="00000000/Z_MBO"/>
    <n v="0"/>
    <n v="0"/>
    <n v="0"/>
    <n v="0"/>
    <n v="0.16500000000000001"/>
    <n v="0"/>
    <n v="0.1"/>
    <n v="-10"/>
  </r>
  <r>
    <x v="116"/>
    <s v="104959"/>
    <s v="CA"/>
    <x v="17"/>
    <s v="70445756"/>
    <s v="10"/>
    <s v="Z_PEG"/>
    <s v="0070445756000010"/>
    <s v="STANDARD, HARDWARE, PCEE - QUARTERL"/>
    <n v="2076.87"/>
    <m/>
    <s v="0070445756000010"/>
    <n v="16"/>
    <s v="00000000/Z_PEG"/>
    <n v="0"/>
    <n v="0"/>
    <n v="0"/>
    <n v="0"/>
    <n v="0"/>
    <n v="0"/>
    <n v="0"/>
    <n v="0"/>
  </r>
  <r>
    <x v="116"/>
    <s v="104959"/>
    <s v="CA"/>
    <x v="17"/>
    <s v="70445756"/>
    <s v="20"/>
    <s v="Z_DEC"/>
    <s v="0070445756000020"/>
    <s v="PRO, MOBILE/TABLET, DCP HARDWARE -"/>
    <n v="6525.13"/>
    <m/>
    <s v="0070445756000020"/>
    <n v="16"/>
    <s v="00000000/Z_DEC"/>
    <n v="0"/>
    <n v="0"/>
    <n v="0"/>
    <n v="0"/>
    <n v="0"/>
    <n v="0"/>
    <n v="0"/>
    <n v="0"/>
  </r>
  <r>
    <x v="117"/>
    <s v="105171"/>
    <s v="HK"/>
    <x v="6"/>
    <s v="70446116"/>
    <s v="10"/>
    <s v="Z_DTB"/>
    <s v="0070446116000010"/>
    <s v="PRO, MOBILE/TABLET, DCP HARDWARE -"/>
    <n v="1024431.39"/>
    <m/>
    <s v="0070446116000010"/>
    <n v="16"/>
    <s v="00000000/Z_DTB"/>
    <n v="0"/>
    <n v="0"/>
    <n v="0"/>
    <n v="0"/>
    <n v="4.9500000000000002E-2"/>
    <n v="50709.353805000006"/>
    <n v="0.03"/>
    <n v="0"/>
  </r>
  <r>
    <x v="118"/>
    <s v="107222"/>
    <s v="GB"/>
    <x v="8"/>
    <s v="70445709"/>
    <s v="10"/>
    <s v="Z_STBIP"/>
    <s v="0070445709000010"/>
    <s v="PRO, MOBILE/TABLET, DCP HARDWARE -"/>
    <m/>
    <n v="5905"/>
    <s v="0070445709000010"/>
    <n v="16"/>
    <s v="00000000/Z_STBIP"/>
    <n v="0"/>
    <n v="0"/>
    <n v="0"/>
    <n v="0"/>
    <n v="0"/>
    <n v="0"/>
    <n v="0"/>
    <n v="0"/>
  </r>
  <r>
    <x v="119"/>
    <s v="105594"/>
    <s v="US"/>
    <x v="0"/>
    <s v="70446083"/>
    <s v="10"/>
    <s v="Z_MDU"/>
    <s v="0070446083000010"/>
    <s v="PRO, MOBILE/TABLET, DCP HARDWARE -"/>
    <n v="750.58"/>
    <m/>
    <s v="0070446083000010"/>
    <n v="16"/>
    <s v="00000000/Z_MDU"/>
    <n v="0"/>
    <n v="0"/>
    <n v="0"/>
    <n v="0"/>
    <n v="0"/>
    <n v="0"/>
    <n v="0"/>
    <n v="0"/>
  </r>
  <r>
    <x v="119"/>
    <s v="105594"/>
    <s v="US"/>
    <x v="0"/>
    <s v="70446083"/>
    <s v="20"/>
    <s v="Z_MDU"/>
    <s v="0070446083000020"/>
    <s v="PRO, MOBILE/TABLET, DCP HARDWARE -"/>
    <n v="88.01"/>
    <m/>
    <s v="0070446083000020"/>
    <n v="16"/>
    <s v="00000000/Z_MDU"/>
    <n v="0"/>
    <n v="0"/>
    <n v="0"/>
    <n v="0"/>
    <n v="0"/>
    <n v="0"/>
    <n v="0"/>
    <n v="0"/>
  </r>
  <r>
    <x v="119"/>
    <s v="105594"/>
    <s v="US"/>
    <x v="0"/>
    <s v="70446083"/>
    <s v="30"/>
    <s v="Z_MDU"/>
    <s v="0070446083000030"/>
    <s v="PRO, MOBILE/TABLET, DCP HARDWARE -"/>
    <n v="83.4"/>
    <m/>
    <s v="0070446083000030"/>
    <n v="16"/>
    <s v="00000000/Z_MDU"/>
    <n v="0"/>
    <n v="0"/>
    <n v="0"/>
    <n v="0"/>
    <n v="0"/>
    <n v="0"/>
    <n v="0"/>
    <n v="0"/>
  </r>
  <r>
    <x v="120"/>
    <s v="118071"/>
    <s v="US"/>
    <x v="0"/>
    <s v="70445801"/>
    <s v="10"/>
    <s v="Z_DMT"/>
    <s v="0070445801000010"/>
    <s v="STANDARD, HARDWARE, PCEE - QUARTERL"/>
    <n v="144082"/>
    <m/>
    <s v="0070445801000010"/>
    <n v="16"/>
    <s v="00000000/Z_DMT"/>
    <n v="0"/>
    <n v="0"/>
    <n v="0"/>
    <n v="0"/>
    <n v="0"/>
    <n v="0"/>
    <n v="0"/>
    <n v="0"/>
  </r>
  <r>
    <x v="121"/>
    <s v="112506"/>
    <s v="CN"/>
    <x v="9"/>
    <s v="70445781"/>
    <s v="10"/>
    <s v="Z_STBIP"/>
    <s v="0070445781000010"/>
    <s v="STANDARD, HARDWARE, PCEE - QUARTERL"/>
    <n v="1381626"/>
    <m/>
    <s v="0070445781000010"/>
    <n v="16"/>
    <s v="00000000/Z_STBIP"/>
    <n v="0"/>
    <n v="0"/>
    <n v="0"/>
    <n v="0"/>
    <n v="0.1"/>
    <n v="138162.6"/>
    <n v="0.1"/>
    <n v="0"/>
  </r>
  <r>
    <x v="122"/>
    <s v="110812"/>
    <s v="KR"/>
    <x v="2"/>
    <s v="70445996"/>
    <s v="10"/>
    <s v="Z_SDC"/>
    <s v="0070445996000010"/>
    <s v="STANDARD, HARDWARE, PCEE - QUARTERL"/>
    <m/>
    <n v="3030"/>
    <s v="0070445996000010"/>
    <n v="16"/>
    <s v="00000000/Z_SDC"/>
    <n v="0"/>
    <n v="0"/>
    <n v="0"/>
    <n v="0"/>
    <n v="0.16500000000000001"/>
    <n v="0"/>
    <n v="0.1"/>
    <n v="303"/>
  </r>
  <r>
    <x v="123"/>
    <s v="105130"/>
    <s v="ES"/>
    <x v="21"/>
    <s v="70445936"/>
    <s v="10"/>
    <s v="Z_DVS"/>
    <s v="0070445936000010"/>
    <s v="STANDARD, HARDWARE, PCEE - QUARTERL"/>
    <m/>
    <n v="42"/>
    <s v="0070445936000010"/>
    <n v="16"/>
    <s v="00000000/Z_DVS"/>
    <n v="0"/>
    <n v="0"/>
    <n v="0"/>
    <n v="0"/>
    <n v="0"/>
    <n v="0"/>
    <n v="0.06"/>
    <n v="2.52"/>
  </r>
  <r>
    <x v="124"/>
    <s v="105136"/>
    <s v="FR"/>
    <x v="13"/>
    <s v="70445974"/>
    <s v="10"/>
    <s v="Z_SBSTO"/>
    <s v="0070445974000010"/>
    <s v="STANDARD, HARDWARE, PCEE - QUARTERL"/>
    <m/>
    <n v="4497"/>
    <s v="0070445974000010"/>
    <n v="16"/>
    <s v="00000000/Z_SBSTO"/>
    <n v="0"/>
    <n v="0"/>
    <n v="0"/>
    <n v="0"/>
    <n v="0"/>
    <n v="0"/>
    <n v="0"/>
    <n v="0"/>
  </r>
  <r>
    <x v="124"/>
    <s v="105136"/>
    <s v="FR"/>
    <x v="13"/>
    <s v="70445987"/>
    <s v="10"/>
    <s v="Z_SBSTO"/>
    <s v="0070445987000010"/>
    <s v="STANDARD, HARDWARE, PCEE - QUARTERL"/>
    <m/>
    <n v="746"/>
    <s v="0070445987000010"/>
    <n v="16"/>
    <s v="00000000/Z_SBSTO"/>
    <n v="0"/>
    <n v="0"/>
    <n v="0"/>
    <n v="0"/>
    <n v="0"/>
    <n v="0"/>
    <n v="0"/>
    <n v="0"/>
  </r>
  <r>
    <x v="124"/>
    <s v="105136"/>
    <s v="FR"/>
    <x v="13"/>
    <s v="70445987"/>
    <s v="20"/>
    <s v="Z_STB"/>
    <s v="0070445987000020"/>
    <s v="STANDARD, HARDWARE, PCEE - QUARTERL"/>
    <m/>
    <n v="75000"/>
    <s v="0070445987000020"/>
    <n v="16"/>
    <s v="00000000/Z_STB"/>
    <n v="0"/>
    <n v="0"/>
    <n v="0"/>
    <n v="0"/>
    <n v="0"/>
    <n v="0"/>
    <n v="0"/>
    <n v="0"/>
  </r>
  <r>
    <x v="125"/>
    <s v="126717"/>
    <s v="DE"/>
    <x v="7"/>
    <s v="70445835"/>
    <s v="10"/>
    <s v="Z_SDC"/>
    <s v="0070445835000010"/>
    <s v="STANDARD, HARDWARE, PCEE - QUARTERL"/>
    <m/>
    <n v="17"/>
    <s v="0070445835000010"/>
    <n v="16"/>
    <s v="00000000/Z_SDC"/>
    <n v="0"/>
    <n v="0"/>
    <n v="0"/>
    <n v="0"/>
    <n v="0"/>
    <n v="0"/>
    <n v="0"/>
    <n v="0"/>
  </r>
  <r>
    <x v="126"/>
    <s v="106918"/>
    <s v="CN"/>
    <x v="9"/>
    <s v="70445921"/>
    <s v="10"/>
    <s v="Z_DVK"/>
    <s v="0070445921000010"/>
    <s v="PRO, MOBILE/TABLET, DCP HARDWARE -"/>
    <n v="99858"/>
    <m/>
    <s v="0070445921000010"/>
    <n v="16"/>
    <s v="00000000/Z_DVK"/>
    <n v="0"/>
    <n v="0"/>
    <n v="0"/>
    <n v="0"/>
    <n v="0.1"/>
    <n v="9985.8000000000011"/>
    <n v="0.1"/>
    <n v="0"/>
  </r>
  <r>
    <x v="127"/>
    <s v="127470"/>
    <s v="JP"/>
    <x v="5"/>
    <s v="70446037"/>
    <s v="10"/>
    <s v="Z_DHDO"/>
    <s v="0070446037000010"/>
    <s v="PRO, MOBILE/TABLET, DCP HARDWARE -"/>
    <n v="303626"/>
    <m/>
    <s v="0070446037000010"/>
    <n v="16"/>
    <s v="00000000/Z_DHDO"/>
    <n v="0"/>
    <n v="0"/>
    <n v="0"/>
    <n v="0"/>
    <n v="0"/>
    <n v="0"/>
    <n v="0"/>
    <n v="0"/>
  </r>
  <r>
    <x v="127"/>
    <s v="127470"/>
    <s v="JP"/>
    <x v="5"/>
    <s v="70446037"/>
    <s v="20"/>
    <s v="Z_W8PB"/>
    <s v="0070446037000020"/>
    <s v="ETRI MPEG LA HEVC"/>
    <n v="74638"/>
    <m/>
    <s v="0070446037000020"/>
    <n v="16"/>
    <s v="00000000/Z_W8PB"/>
    <n v="0"/>
    <n v="0"/>
    <n v="0"/>
    <n v="0"/>
    <n v="0"/>
    <n v="0"/>
    <n v="0"/>
    <n v="0"/>
  </r>
  <r>
    <x v="128"/>
    <s v="127386"/>
    <s v="JP"/>
    <x v="5"/>
    <s v="70445997"/>
    <s v="10"/>
    <s v="Z_MBL"/>
    <s v="0070445997000010"/>
    <s v="ETRI MPEG LA HEVC"/>
    <n v="21000"/>
    <m/>
    <s v="0070445997000010"/>
    <n v="16"/>
    <s v="00000000/Z_MBL"/>
    <n v="0"/>
    <n v="0"/>
    <n v="0"/>
    <n v="0"/>
    <n v="0"/>
    <n v="0"/>
    <n v="0"/>
    <n v="0"/>
  </r>
  <r>
    <x v="128"/>
    <s v="127386"/>
    <s v="JP"/>
    <x v="5"/>
    <s v="70445997"/>
    <s v="20"/>
    <s v="Z_MTB"/>
    <s v="0070445997000020"/>
    <s v="ETRI MPEG LA HEVC"/>
    <n v="600"/>
    <m/>
    <s v="0070445997000020"/>
    <n v="16"/>
    <s v="00000000/Z_MTB"/>
    <n v="0"/>
    <n v="0"/>
    <n v="0"/>
    <n v="0"/>
    <n v="0"/>
    <n v="0"/>
    <n v="0"/>
    <n v="0"/>
  </r>
  <r>
    <x v="129"/>
    <s v="105216"/>
    <s v="JP"/>
    <x v="5"/>
    <s v="70445845"/>
    <s v="10"/>
    <s v="Z_DTV"/>
    <s v="0070445845000010"/>
    <s v="ETRI MPEG LA HEVC"/>
    <n v="26522.240000000002"/>
    <n v="0"/>
    <s v="0070445845000010"/>
    <n v="16"/>
    <s v="00000000/Z_DTV"/>
    <n v="0"/>
    <n v="0"/>
    <n v="0"/>
    <n v="0"/>
    <n v="0"/>
    <n v="0"/>
    <n v="0"/>
    <n v="0"/>
  </r>
  <r>
    <x v="129"/>
    <s v="105216"/>
    <s v="JP"/>
    <x v="5"/>
    <s v="70445845"/>
    <s v="20"/>
    <s v="Z_DTV"/>
    <s v="0070445845000020"/>
    <s v="ETRI MPEG LA HEVC"/>
    <n v="756509.11"/>
    <n v="0"/>
    <s v="0070445845000020"/>
    <n v="16"/>
    <s v="00000000/Z_DTV"/>
    <n v="0"/>
    <n v="0"/>
    <n v="0"/>
    <n v="0"/>
    <n v="0"/>
    <n v="0"/>
    <n v="0"/>
    <n v="0"/>
  </r>
  <r>
    <x v="129"/>
    <s v="105216"/>
    <s v="JP"/>
    <x v="5"/>
    <s v="70445845"/>
    <s v="30"/>
    <s v="Z_DTV"/>
    <s v="0070445845000030"/>
    <s v="ETRI MPEG LA HEVC"/>
    <n v="1951.89"/>
    <n v="0"/>
    <s v="0070445845000030"/>
    <n v="16"/>
    <s v="00000000/Z_DTV"/>
    <n v="0"/>
    <n v="0"/>
    <n v="0"/>
    <n v="0"/>
    <n v="0"/>
    <n v="0"/>
    <n v="0"/>
    <n v="0"/>
  </r>
  <r>
    <x v="129"/>
    <s v="105216"/>
    <s v="JP"/>
    <x v="5"/>
    <s v="70445845"/>
    <s v="40"/>
    <s v="Z_DTV"/>
    <s v="0070445845000040"/>
    <s v="ETRI MPEG LA HEVC"/>
    <n v="1460.77"/>
    <n v="0"/>
    <s v="0070445845000040"/>
    <n v="16"/>
    <s v="00000000/Z_DTV"/>
    <n v="0"/>
    <n v="0"/>
    <n v="0"/>
    <n v="0"/>
    <n v="0"/>
    <n v="0"/>
    <n v="0"/>
    <n v="0"/>
  </r>
  <r>
    <x v="129"/>
    <s v="105216"/>
    <s v="JP"/>
    <x v="5"/>
    <s v="70445845"/>
    <s v="50"/>
    <s v="Z_DTI"/>
    <s v="0070445845000050"/>
    <s v="ETRI MPEG LA HEVC"/>
    <n v="30000"/>
    <n v="0"/>
    <s v="0070445845000050"/>
    <n v="16"/>
    <s v="00000000/Z_DTI"/>
    <n v="0"/>
    <n v="0"/>
    <n v="0"/>
    <n v="0"/>
    <n v="0"/>
    <n v="0"/>
    <n v="0"/>
    <n v="0"/>
  </r>
  <r>
    <x v="129"/>
    <s v="105216"/>
    <s v="JP"/>
    <x v="5"/>
    <s v="70445845"/>
    <s v="60"/>
    <s v="Z_DVW-4"/>
    <s v="0070445845000060"/>
    <s v="PRO, MOBILE/TABLET, DCP HARDWARE -"/>
    <n v="58098.52"/>
    <n v="0"/>
    <s v="0070445845000060"/>
    <n v="16"/>
    <s v="00000000/Z_DVW-4"/>
    <n v="0"/>
    <n v="0"/>
    <n v="0"/>
    <n v="0"/>
    <n v="0"/>
    <n v="0"/>
    <n v="0"/>
    <n v="0"/>
  </r>
  <r>
    <x v="129"/>
    <s v="105216"/>
    <s v="JP"/>
    <x v="5"/>
    <s v="70445845"/>
    <s v="70"/>
    <s v="Z_DVW-4"/>
    <s v="0070445845000070"/>
    <s v="PRO, MOBILE/TABLET, DCP HARDWARE -"/>
    <n v="15679.48"/>
    <n v="0"/>
    <s v="0070445845000070"/>
    <n v="16"/>
    <s v="00000000/Z_DVW-4"/>
    <n v="0"/>
    <n v="0"/>
    <n v="0"/>
    <n v="0"/>
    <n v="0"/>
    <n v="0"/>
    <n v="0"/>
    <n v="0"/>
  </r>
  <r>
    <x v="129"/>
    <s v="105216"/>
    <s v="JP"/>
    <x v="5"/>
    <s v="70445845"/>
    <s v="80"/>
    <s v="Z_DVW"/>
    <s v="0070445845000080"/>
    <s v="PRO, MOBILE/TABLET, DCP HARDWARE -"/>
    <n v="6"/>
    <n v="0"/>
    <s v="0070445845000080"/>
    <n v="16"/>
    <s v="00000000/Z_DVW"/>
    <n v="0"/>
    <n v="0"/>
    <n v="0"/>
    <n v="0"/>
    <n v="0"/>
    <n v="0"/>
    <n v="0"/>
    <n v="0"/>
  </r>
  <r>
    <x v="129"/>
    <s v="105216"/>
    <s v="JP"/>
    <x v="5"/>
    <s v="70445845"/>
    <s v="90"/>
    <s v="Z_DVW"/>
    <s v="0070445845000090"/>
    <s v="PRO, MOBILE/TABLET, DCP HARDWARE -"/>
    <n v="3"/>
    <n v="0"/>
    <s v="0070445845000090"/>
    <n v="16"/>
    <s v="00000000/Z_DVW"/>
    <n v="0"/>
    <n v="0"/>
    <n v="0"/>
    <n v="0"/>
    <n v="0"/>
    <n v="0"/>
    <n v="0"/>
    <n v="0"/>
  </r>
  <r>
    <x v="129"/>
    <s v="105216"/>
    <s v="JP"/>
    <x v="5"/>
    <s v="70445845"/>
    <s v="100"/>
    <s v="Z_DTV"/>
    <s v="0070445845000100"/>
    <s v="STANDARD, HARDWARE, PCEE - QUARTERL"/>
    <m/>
    <n v="2000"/>
    <s v="0070445845000100"/>
    <n v="16"/>
    <s v="00000000/Z_DTV"/>
    <n v="0"/>
    <n v="0"/>
    <n v="0"/>
    <n v="0"/>
    <n v="0"/>
    <n v="0"/>
    <n v="0"/>
    <n v="0"/>
  </r>
  <r>
    <x v="129"/>
    <s v="105216"/>
    <s v="JP"/>
    <x v="5"/>
    <s v="70445868"/>
    <s v="10"/>
    <s v="Z_DTV"/>
    <s v="0070445868000010"/>
    <s v="STANDARD, HARDWARE, PCEE - QUARTERL"/>
    <n v="52906.83"/>
    <m/>
    <s v="0070445868000010"/>
    <n v="16"/>
    <s v="00000000/Z_DTV"/>
    <n v="0"/>
    <n v="0"/>
    <n v="0"/>
    <n v="0"/>
    <n v="0"/>
    <n v="0"/>
    <n v="0"/>
    <n v="0"/>
  </r>
  <r>
    <x v="130"/>
    <s v="107529"/>
    <s v="KR"/>
    <x v="2"/>
    <s v="70445831"/>
    <s v="10"/>
    <s v="Z_CSD"/>
    <s v="0070445831000010"/>
    <s v="STANDARD, HARDWARE, PCEE - QUARTERL"/>
    <m/>
    <n v="652"/>
    <s v="0070445831000010"/>
    <n v="16"/>
    <s v="00000000/Z_CSD"/>
    <n v="0"/>
    <n v="0"/>
    <n v="0"/>
    <n v="0"/>
    <n v="0.16500000000000001"/>
    <n v="0"/>
    <n v="0.1"/>
    <n v="65.2"/>
  </r>
  <r>
    <x v="131"/>
    <s v="106923"/>
    <s v="CN"/>
    <x v="9"/>
    <s v="70445932"/>
    <s v="10"/>
    <s v="Z_STBIP"/>
    <s v="0070445932000010"/>
    <s v="STANDARD, HARDWARE, PCEE - QUARTERL"/>
    <n v="12458"/>
    <m/>
    <s v="0070445932000010"/>
    <n v="16"/>
    <s v="00000000/Z_STBIP"/>
    <n v="0"/>
    <n v="0"/>
    <n v="0"/>
    <n v="0"/>
    <n v="0.1"/>
    <n v="1245.8000000000002"/>
    <n v="0.1"/>
    <n v="0"/>
  </r>
  <r>
    <x v="132"/>
    <s v="105611"/>
    <s v="US"/>
    <x v="0"/>
    <s v="70446096"/>
    <s v="10"/>
    <s v="Z_CSD"/>
    <s v="0070446096000010"/>
    <s v="STANDARD, HARDWARE, PCEE - QUARTERL"/>
    <n v="2134"/>
    <m/>
    <s v="0070446096000010"/>
    <n v="16"/>
    <s v="00000000/Z_CSD"/>
    <n v="0"/>
    <n v="0"/>
    <n v="0"/>
    <n v="0"/>
    <n v="0"/>
    <n v="0"/>
    <n v="0"/>
    <n v="0"/>
  </r>
  <r>
    <x v="133"/>
    <s v="105372"/>
    <s v="TW"/>
    <x v="1"/>
    <s v="70445739"/>
    <s v="10"/>
    <s v="Z_PC1"/>
    <s v="0070445739000010"/>
    <s v="STANDARD, HARDWARE, PCEE - QUARTERL"/>
    <n v="42.67"/>
    <m/>
    <s v="0070445739000010"/>
    <n v="16"/>
    <s v="00000000/Z_PC1"/>
    <n v="0"/>
    <n v="0"/>
    <n v="0"/>
    <n v="0"/>
    <n v="0.2"/>
    <n v="8.5340000000000007"/>
    <n v="0.1"/>
    <n v="0"/>
  </r>
  <r>
    <x v="133"/>
    <s v="105372"/>
    <s v="TW"/>
    <x v="1"/>
    <s v="70445739"/>
    <s v="20"/>
    <s v="Z_PC1"/>
    <s v="0070445739000020"/>
    <s v="STANDARD, HARDWARE, PCEE - QUARTERL"/>
    <n v="4700.33"/>
    <m/>
    <s v="0070445739000020"/>
    <n v="16"/>
    <s v="00000000/Z_PC1"/>
    <n v="0"/>
    <n v="0"/>
    <n v="0"/>
    <n v="0"/>
    <n v="0.2"/>
    <n v="940.06600000000003"/>
    <n v="0.1"/>
    <n v="0"/>
  </r>
  <r>
    <x v="134"/>
    <s v="118259"/>
    <s v="DK"/>
    <x v="12"/>
    <s v="70445828"/>
    <s v="10"/>
    <s v="Z_CEA"/>
    <s v="0070445828000010"/>
    <s v="STANDARD, HARDWARE, PCEE - QUARTERL"/>
    <m/>
    <n v="53677"/>
    <s v="0070445828000010"/>
    <n v="16"/>
    <s v="00000000/Z_CEA"/>
    <n v="0"/>
    <n v="0"/>
    <n v="0"/>
    <n v="0"/>
    <n v="0"/>
    <n v="0"/>
    <n v="0"/>
    <n v="0"/>
  </r>
  <r>
    <x v="135"/>
    <s v="120965"/>
    <s v="US"/>
    <x v="0"/>
    <s v="70446108"/>
    <s v="10"/>
    <s v="Z_STBIP"/>
    <s v="0070446108000010"/>
    <s v="STANDARD, HARDWARE, PCEE - QUARTERL"/>
    <n v="30929"/>
    <m/>
    <s v="0070446108000010"/>
    <n v="16"/>
    <s v="00000000/Z_STBIP"/>
    <n v="0"/>
    <n v="0"/>
    <n v="0"/>
    <n v="0"/>
    <n v="0"/>
    <n v="0"/>
    <n v="0"/>
    <n v="0"/>
  </r>
  <r>
    <x v="136"/>
    <s v="105619"/>
    <s v="US"/>
    <x v="0"/>
    <s v="70446109"/>
    <s v="10"/>
    <s v="Z_DMA"/>
    <s v="0070446109000010"/>
    <s v="STANDARD, HARDWARE, PCEE - QUARTERL"/>
    <n v="685679.5"/>
    <m/>
    <s v="0070446109000010"/>
    <n v="16"/>
    <s v="00000000/Z_DMA"/>
    <n v="0"/>
    <n v="0"/>
    <n v="0"/>
    <n v="0"/>
    <n v="0"/>
    <n v="0"/>
    <n v="0"/>
    <n v="0"/>
  </r>
  <r>
    <x v="137"/>
    <s v="106927"/>
    <s v="CN"/>
    <x v="9"/>
    <s v="70445945"/>
    <s v="10"/>
    <s v="Z_DVK"/>
    <s v="0070445945000010"/>
    <s v="PRO, MOBILE/TABLET, DCP HARDWARE -"/>
    <n v="59194"/>
    <m/>
    <s v="0070445945000010"/>
    <n v="16"/>
    <s v="00000000/Z_DVK"/>
    <n v="0"/>
    <n v="0"/>
    <n v="0"/>
    <n v="0"/>
    <n v="0.1"/>
    <n v="5919.4000000000005"/>
    <n v="0.1"/>
    <n v="0"/>
  </r>
  <r>
    <x v="137"/>
    <s v="106927"/>
    <s v="CN"/>
    <x v="9"/>
    <s v="70445945"/>
    <s v="20"/>
    <s v="Z_DMA"/>
    <s v="0070445945000020"/>
    <s v="PRO, MOBILE/TABLET, DCP HARDWARE -"/>
    <n v="11317.18"/>
    <m/>
    <s v="0070445945000020"/>
    <n v="16"/>
    <s v="00000000/Z_DMA"/>
    <n v="0"/>
    <n v="0"/>
    <n v="0"/>
    <n v="0"/>
    <n v="0.1"/>
    <n v="1131.7180000000001"/>
    <n v="0.1"/>
    <n v="0"/>
  </r>
  <r>
    <x v="138"/>
    <s v="105034"/>
    <s v="HK"/>
    <x v="6"/>
    <s v="70445893"/>
    <s v="10"/>
    <s v="Z_SPKA"/>
    <s v="0070445893000010"/>
    <s v="IPP ESTIMATES"/>
    <n v="1588"/>
    <m/>
    <s v="0070445893000010"/>
    <n v="16"/>
    <s v="00000000/Z_SPKA"/>
    <n v="0"/>
    <n v="0"/>
    <n v="0"/>
    <n v="0"/>
    <n v="4.9500000000000002E-2"/>
    <n v="78.606000000000009"/>
    <n v="0.03"/>
    <n v="0"/>
  </r>
  <r>
    <x v="139"/>
    <s v="125405"/>
    <s v="HK"/>
    <x v="6"/>
    <s v="70445844"/>
    <s v="10"/>
    <s v="Z_CSD"/>
    <s v="0070445844000010"/>
    <s v="IPP ESTIMATES"/>
    <n v="2362"/>
    <m/>
    <s v="0070445844000010"/>
    <n v="16"/>
    <s v="00000000/Z_CSD"/>
    <n v="0"/>
    <n v="0"/>
    <n v="0"/>
    <n v="0"/>
    <n v="4.9500000000000002E-2"/>
    <n v="116.91900000000001"/>
    <n v="0.03"/>
    <n v="0"/>
  </r>
  <r>
    <x v="140"/>
    <s v="105251"/>
    <s v="JP"/>
    <x v="5"/>
    <s v="70445744"/>
    <s v="10"/>
    <s v="Z_DSNR"/>
    <s v="0070445744000010"/>
    <s v="STANDARD, HARDWARE, PCEE - QUARTERL"/>
    <n v="3417"/>
    <m/>
    <s v="0070445744000010"/>
    <n v="16"/>
    <s v="00000000/Z_DSNR"/>
    <n v="0"/>
    <n v="0"/>
    <n v="0"/>
    <n v="0"/>
    <n v="0"/>
    <n v="0"/>
    <n v="0"/>
    <n v="0"/>
  </r>
  <r>
    <x v="141"/>
    <s v="112446"/>
    <s v="US"/>
    <x v="0"/>
    <s v="70445760"/>
    <s v="10"/>
    <s v="Z_DEC"/>
    <s v="0070445760000010"/>
    <s v="PRO, MOBILE/TABLET, DCP HARDWARE -"/>
    <n v="3908"/>
    <m/>
    <s v="0070445760000010"/>
    <n v="16"/>
    <s v="00000000/Z_DEC"/>
    <n v="0"/>
    <n v="0"/>
    <n v="0"/>
    <n v="0"/>
    <n v="0"/>
    <n v="0"/>
    <n v="0"/>
    <n v="0"/>
  </r>
  <r>
    <x v="142"/>
    <s v="121249"/>
    <s v="TW"/>
    <x v="1"/>
    <s v="70445763"/>
    <s v="10"/>
    <s v="Z_HNS"/>
    <s v="0070445763000010"/>
    <s v="PC SOFTWARE - QUARTERLY"/>
    <n v="3855.24"/>
    <m/>
    <s v="0070445763000010"/>
    <n v="16"/>
    <s v="00000000/Z_HNS"/>
    <n v="0"/>
    <n v="0"/>
    <n v="0"/>
    <n v="0"/>
    <n v="0.2"/>
    <n v="771.048"/>
    <n v="0.1"/>
    <n v="0"/>
  </r>
  <r>
    <x v="143"/>
    <s v="125714"/>
    <s v="CN"/>
    <x v="9"/>
    <s v="70445887"/>
    <s v="10"/>
    <s v="Z_DMT"/>
    <s v="0070445887000010"/>
    <s v="STANDARD, HARDWARE, PCEE - QUARTERL"/>
    <n v="2331.38"/>
    <m/>
    <s v="0070445887000010"/>
    <n v="16"/>
    <s v="00000000/Z_DMT"/>
    <n v="0"/>
    <n v="0"/>
    <n v="0"/>
    <n v="0"/>
    <n v="0.1"/>
    <n v="233.13800000000003"/>
    <n v="0.1"/>
    <n v="0"/>
  </r>
  <r>
    <x v="143"/>
    <s v="125714"/>
    <s v="CN"/>
    <x v="9"/>
    <s v="70445887"/>
    <s v="20"/>
    <s v="Z_DTB"/>
    <s v="0070445887000020"/>
    <s v="PRO, MOBILE/TABLET, DCP HARDWARE -"/>
    <n v="205902.62"/>
    <m/>
    <s v="0070445887000020"/>
    <n v="16"/>
    <s v="00000000/Z_DTB"/>
    <n v="0"/>
    <n v="0"/>
    <n v="0"/>
    <n v="0"/>
    <n v="0.1"/>
    <n v="20590.262000000002"/>
    <n v="0.1"/>
    <n v="0"/>
  </r>
  <r>
    <x v="144"/>
    <s v="105038"/>
    <s v="CN"/>
    <x v="9"/>
    <s v="70446489"/>
    <s v="10"/>
    <s v="Z_DMT"/>
    <s v="0070446489000010"/>
    <s v="PRO, MOBILE/TABLET, DCP HARDWARE -"/>
    <n v="120541"/>
    <m/>
    <s v="0070446489000010"/>
    <n v="16"/>
    <s v="00000000/Z_DMT"/>
    <n v="0"/>
    <n v="0"/>
    <n v="0"/>
    <n v="0"/>
    <n v="0.1"/>
    <n v="12054.1"/>
    <n v="0.1"/>
    <n v="0"/>
  </r>
  <r>
    <x v="144"/>
    <s v="105038"/>
    <s v="CN"/>
    <x v="9"/>
    <s v="70446489"/>
    <s v="20"/>
    <s v="Z_DMT"/>
    <s v="0070446489000020"/>
    <s v="PRO, MOBILE/TABLET, DCP HARDWARE -"/>
    <n v="185512"/>
    <m/>
    <s v="0070446489000020"/>
    <n v="16"/>
    <s v="00000000/Z_DMT"/>
    <n v="0"/>
    <n v="0"/>
    <n v="0"/>
    <n v="0"/>
    <n v="0.1"/>
    <n v="18551.2"/>
    <n v="0.1"/>
    <n v="0"/>
  </r>
  <r>
    <x v="144"/>
    <s v="105038"/>
    <s v="CN"/>
    <x v="9"/>
    <s v="70446489"/>
    <s v="30"/>
    <s v="Z_DMT"/>
    <s v="0070446489000030"/>
    <s v="PRO, MOBILE/TABLET, DCP HARDWARE -"/>
    <n v="193947"/>
    <m/>
    <s v="0070446489000030"/>
    <n v="16"/>
    <s v="00000000/Z_DMT"/>
    <n v="0"/>
    <n v="0"/>
    <n v="0"/>
    <n v="0"/>
    <n v="0.1"/>
    <n v="19394.7"/>
    <n v="0.1"/>
    <n v="0"/>
  </r>
  <r>
    <x v="144"/>
    <s v="105038"/>
    <s v="CN"/>
    <x v="9"/>
    <s v="70446490"/>
    <s v="10"/>
    <s v="Z_DMT"/>
    <s v="0070446490000010"/>
    <s v="PRO, MOBILE/TABLET, DCP HARDWARE -"/>
    <n v="-51768"/>
    <m/>
    <s v="0070446490000010"/>
    <n v="16"/>
    <s v="00000000/Z_DMT"/>
    <n v="0"/>
    <n v="0"/>
    <n v="0"/>
    <n v="0"/>
    <n v="0.1"/>
    <n v="-5176.8"/>
    <n v="0.1"/>
    <n v="0"/>
  </r>
  <r>
    <x v="144"/>
    <s v="105038"/>
    <s v="CN"/>
    <x v="9"/>
    <s v="70446490"/>
    <s v="20"/>
    <s v="Z_DMT"/>
    <s v="0070446490000020"/>
    <s v="PRO, MOBILE/TABLET, DCP HARDWARE -"/>
    <n v="-43038"/>
    <m/>
    <s v="0070446490000020"/>
    <n v="16"/>
    <s v="00000000/Z_DMT"/>
    <n v="0"/>
    <n v="0"/>
    <n v="0"/>
    <n v="0"/>
    <n v="0.1"/>
    <n v="-4303.8"/>
    <n v="0.1"/>
    <n v="0"/>
  </r>
  <r>
    <x v="144"/>
    <s v="105038"/>
    <s v="CN"/>
    <x v="9"/>
    <s v="70446490"/>
    <s v="30"/>
    <s v="Z_DMT"/>
    <s v="0070446490000030"/>
    <s v="PRO, MOBILE/TABLET, DCP HARDWARE -"/>
    <n v="-35194"/>
    <m/>
    <s v="0070446490000030"/>
    <n v="16"/>
    <s v="00000000/Z_DMT"/>
    <n v="0"/>
    <n v="0"/>
    <n v="0"/>
    <n v="0"/>
    <n v="0.1"/>
    <n v="-3519.4"/>
    <n v="0.1"/>
    <n v="0"/>
  </r>
  <r>
    <x v="144"/>
    <s v="105038"/>
    <s v="CN"/>
    <x v="9"/>
    <s v="70446491"/>
    <s v="10"/>
    <s v="Z_DMT"/>
    <s v="0070446491000010"/>
    <s v="PRO, MOBILE/TABLET, DCP HARDWARE -"/>
    <n v="120541"/>
    <m/>
    <s v="0070446491000010"/>
    <n v="16"/>
    <s v="00000000/Z_DMT"/>
    <n v="0"/>
    <n v="0"/>
    <n v="0"/>
    <n v="0"/>
    <n v="0.1"/>
    <n v="12054.1"/>
    <n v="0.1"/>
    <n v="0"/>
  </r>
  <r>
    <x v="144"/>
    <s v="105038"/>
    <s v="CN"/>
    <x v="9"/>
    <s v="70446491"/>
    <s v="20"/>
    <s v="Z_DMT"/>
    <s v="0070446491000020"/>
    <s v="PRO, MOBILE/TABLET, DCP HARDWARE -"/>
    <n v="185512"/>
    <m/>
    <s v="0070446491000020"/>
    <n v="16"/>
    <s v="00000000/Z_DMT"/>
    <n v="0"/>
    <n v="0"/>
    <n v="0"/>
    <n v="0"/>
    <n v="0.1"/>
    <n v="18551.2"/>
    <n v="0.1"/>
    <n v="0"/>
  </r>
  <r>
    <x v="144"/>
    <s v="105038"/>
    <s v="CN"/>
    <x v="9"/>
    <s v="70446491"/>
    <s v="30"/>
    <s v="Z_DMT"/>
    <s v="0070446491000030"/>
    <s v="PRO, MOBILE/TABLET, DCP HARDWARE -"/>
    <n v="193947"/>
    <m/>
    <s v="0070446491000030"/>
    <n v="16"/>
    <s v="00000000/Z_DMT"/>
    <n v="0"/>
    <n v="0"/>
    <n v="0"/>
    <n v="0"/>
    <n v="0.1"/>
    <n v="19394.7"/>
    <n v="0.1"/>
    <n v="0"/>
  </r>
  <r>
    <x v="144"/>
    <s v="105038"/>
    <s v="CN"/>
    <x v="9"/>
    <s v="70446492"/>
    <s v="10"/>
    <s v="Z_DMT"/>
    <s v="0070446492000010"/>
    <s v="PRO, MOBILE/TABLET, DCP HARDWARE -"/>
    <n v="-51768"/>
    <m/>
    <s v="0070446492000010"/>
    <n v="16"/>
    <s v="00000000/Z_DMT"/>
    <n v="0"/>
    <n v="0"/>
    <n v="0"/>
    <n v="0"/>
    <n v="0.1"/>
    <n v="-5176.8"/>
    <n v="0.1"/>
    <n v="0"/>
  </r>
  <r>
    <x v="144"/>
    <s v="105038"/>
    <s v="CN"/>
    <x v="9"/>
    <s v="70446492"/>
    <s v="20"/>
    <s v="Z_DMT"/>
    <s v="0070446492000020"/>
    <s v="PRO, MOBILE/TABLET, DCP HARDWARE -"/>
    <n v="-43038"/>
    <m/>
    <s v="0070446492000020"/>
    <n v="16"/>
    <s v="00000000/Z_DMT"/>
    <n v="0"/>
    <n v="0"/>
    <n v="0"/>
    <n v="0"/>
    <n v="0.1"/>
    <n v="-4303.8"/>
    <n v="0.1"/>
    <n v="0"/>
  </r>
  <r>
    <x v="144"/>
    <s v="105038"/>
    <s v="CN"/>
    <x v="9"/>
    <s v="70446492"/>
    <s v="30"/>
    <s v="Z_DMT"/>
    <s v="0070446492000030"/>
    <s v="PRO, MOBILE/TABLET, DCP HARDWARE -"/>
    <n v="-35194"/>
    <m/>
    <s v="0070446492000030"/>
    <n v="16"/>
    <s v="00000000/Z_DMT"/>
    <n v="0"/>
    <n v="0"/>
    <n v="0"/>
    <n v="0"/>
    <n v="0.1"/>
    <n v="-3519.4"/>
    <n v="0.1"/>
    <n v="0"/>
  </r>
  <r>
    <x v="145"/>
    <s v="124624"/>
    <s v="KR"/>
    <x v="2"/>
    <s v="70446097"/>
    <s v="10"/>
    <s v="Z_DVK"/>
    <s v="0070446097000010"/>
    <s v="HDR PATENT ONLY"/>
    <m/>
    <n v="64890.720000000001"/>
    <s v="0070446097000010"/>
    <n v="16"/>
    <s v="00000000/Z_DVK"/>
    <n v="0"/>
    <n v="0"/>
    <n v="0"/>
    <n v="0"/>
    <n v="0.16500000000000001"/>
    <n v="0"/>
    <n v="0.1"/>
    <n v="6489.0720000000001"/>
  </r>
  <r>
    <x v="145"/>
    <s v="124624"/>
    <s v="KR"/>
    <x v="2"/>
    <s v="70446097"/>
    <s v="20"/>
    <s v="Z_DVK"/>
    <s v="0070446097000020"/>
    <s v="HDR PATENT ONLY"/>
    <m/>
    <n v="43554.28"/>
    <s v="0070446097000020"/>
    <n v="16"/>
    <s v="00000000/Z_DVK"/>
    <n v="0"/>
    <n v="0"/>
    <n v="0"/>
    <n v="0"/>
    <n v="0.16500000000000001"/>
    <n v="0"/>
    <n v="0.1"/>
    <n v="4355.4279999999999"/>
  </r>
  <r>
    <x v="146"/>
    <s v="105040"/>
    <s v="CN"/>
    <x v="9"/>
    <s v="70445907"/>
    <s v="10"/>
    <s v="Z_DMA"/>
    <s v="0070445907000010"/>
    <s v="STANDARD, HARDWARE, PCEE - QUARTERL"/>
    <n v="4130.62"/>
    <m/>
    <s v="0070445907000010"/>
    <n v="16"/>
    <s v="00000000/Z_DMA"/>
    <n v="0"/>
    <n v="0"/>
    <n v="0"/>
    <n v="0"/>
    <n v="0.1"/>
    <n v="413.06200000000001"/>
    <n v="0.1"/>
    <n v="0"/>
  </r>
  <r>
    <x v="146"/>
    <s v="105040"/>
    <s v="CN"/>
    <x v="9"/>
    <s v="70445907"/>
    <s v="20"/>
    <s v="Z_SBA"/>
    <s v="0070445907000020"/>
    <s v="STANDARD, HARDWARE, PCEE - QUARTERL"/>
    <n v="4587"/>
    <m/>
    <s v="0070445907000020"/>
    <n v="16"/>
    <s v="00000000/Z_SBA"/>
    <n v="0"/>
    <n v="0"/>
    <n v="0"/>
    <n v="0"/>
    <n v="0.1"/>
    <n v="458.70000000000005"/>
    <n v="0.1"/>
    <n v="0"/>
  </r>
  <r>
    <x v="147"/>
    <s v="105626"/>
    <s v="US"/>
    <x v="0"/>
    <s v="70446122"/>
    <s v="10"/>
    <s v="Z_CVD"/>
    <s v="0070446122000010"/>
    <s v="STANDARD, HARDWARE, PCEE - QUARTERL"/>
    <n v="51771.94"/>
    <m/>
    <s v="0070446122000010"/>
    <n v="16"/>
    <s v="00000000/Z_CVD"/>
    <n v="0"/>
    <n v="0"/>
    <n v="0"/>
    <n v="0"/>
    <n v="0"/>
    <n v="0"/>
    <n v="0"/>
    <n v="0"/>
  </r>
  <r>
    <x v="147"/>
    <s v="105626"/>
    <s v="US"/>
    <x v="0"/>
    <s v="70446122"/>
    <s v="20"/>
    <s v="Z_CVD"/>
    <s v="0070446122000020"/>
    <s v="STANDARD, HARDWARE, PCEE - QUARTERL"/>
    <n v="15642.3"/>
    <m/>
    <s v="0070446122000020"/>
    <n v="16"/>
    <s v="00000000/Z_CVD"/>
    <n v="0"/>
    <n v="0"/>
    <n v="0"/>
    <n v="0"/>
    <n v="0"/>
    <n v="0"/>
    <n v="0"/>
    <n v="0"/>
  </r>
  <r>
    <x v="147"/>
    <s v="105626"/>
    <s v="US"/>
    <x v="0"/>
    <s v="70446122"/>
    <s v="30"/>
    <s v="Z_CVD"/>
    <s v="0070446122000030"/>
    <s v="STANDARD, HARDWARE, PCEE - QUARTERL"/>
    <n v="459385.76"/>
    <m/>
    <s v="0070446122000030"/>
    <n v="16"/>
    <s v="00000000/Z_CVD"/>
    <n v="0"/>
    <n v="0"/>
    <n v="0"/>
    <n v="0"/>
    <n v="0"/>
    <n v="0"/>
    <n v="0"/>
    <n v="0"/>
  </r>
  <r>
    <x v="147"/>
    <s v="105626"/>
    <s v="US"/>
    <x v="0"/>
    <s v="70446122"/>
    <s v="40"/>
    <s v="Z_SDC"/>
    <s v="0070446122000040"/>
    <s v="STANDARD, HARDWARE, PCEE - QUARTERL"/>
    <n v="317.94"/>
    <m/>
    <s v="0070446122000040"/>
    <n v="16"/>
    <s v="00000000/Z_SDC"/>
    <n v="0"/>
    <n v="0"/>
    <n v="0"/>
    <n v="0"/>
    <n v="0"/>
    <n v="0"/>
    <n v="0"/>
    <n v="0"/>
  </r>
  <r>
    <x v="147"/>
    <s v="105626"/>
    <s v="US"/>
    <x v="0"/>
    <s v="70446122"/>
    <s v="50"/>
    <s v="Z_SDC"/>
    <s v="0070446122000050"/>
    <s v="PRO, MOBILE/TABLET, DCP HARDWARE -"/>
    <n v="78.06"/>
    <m/>
    <s v="0070446122000050"/>
    <n v="16"/>
    <s v="00000000/Z_SDC"/>
    <n v="0"/>
    <n v="0"/>
    <n v="0"/>
    <n v="0"/>
    <n v="0"/>
    <n v="0"/>
    <n v="0"/>
    <n v="0"/>
  </r>
  <r>
    <x v="147"/>
    <s v="105626"/>
    <s v="US"/>
    <x v="0"/>
    <s v="70446122"/>
    <s v="60"/>
    <s v="Z_IBS"/>
    <s v="0070446122000060"/>
    <s v="STANDARD, HARDWARE, PCEE - QUARTERL"/>
    <n v="131.22"/>
    <m/>
    <s v="0070446122000060"/>
    <n v="16"/>
    <s v="00000000/Z_IBS"/>
    <n v="0"/>
    <n v="0"/>
    <n v="0"/>
    <n v="0"/>
    <n v="0"/>
    <n v="0"/>
    <n v="0"/>
    <n v="0"/>
  </r>
  <r>
    <x v="147"/>
    <s v="105626"/>
    <s v="US"/>
    <x v="0"/>
    <s v="70446122"/>
    <s v="70"/>
    <s v="Z_IBS"/>
    <s v="0070446122000070"/>
    <s v="STANDARD, HARDWARE, PCEE - QUARTERL"/>
    <n v="63.1"/>
    <m/>
    <s v="0070446122000070"/>
    <n v="16"/>
    <s v="00000000/Z_IBS"/>
    <n v="0"/>
    <n v="0"/>
    <n v="0"/>
    <n v="0"/>
    <n v="0"/>
    <n v="0"/>
    <n v="0"/>
    <n v="0"/>
  </r>
  <r>
    <x v="147"/>
    <s v="105626"/>
    <s v="US"/>
    <x v="0"/>
    <s v="70446122"/>
    <s v="80"/>
    <s v="Z_IBS"/>
    <s v="0070446122000080"/>
    <s v="DOLBY CODEC PROGRAM - SOFTWARE CROS"/>
    <n v="7.24"/>
    <m/>
    <s v="0070446122000080"/>
    <n v="16"/>
    <s v="00000000/Z_IBS"/>
    <n v="0"/>
    <n v="0"/>
    <n v="0"/>
    <n v="0"/>
    <n v="0"/>
    <n v="0"/>
    <n v="0"/>
    <n v="0"/>
  </r>
  <r>
    <x v="147"/>
    <s v="105626"/>
    <s v="US"/>
    <x v="0"/>
    <s v="70446122"/>
    <s v="90"/>
    <s v="Z_IBS"/>
    <s v="0070446122000090"/>
    <s v="SPECIAL PRICING (CROSS-QUARTER)"/>
    <n v="79.44"/>
    <m/>
    <s v="0070446122000090"/>
    <n v="16"/>
    <s v="00000000/Z_IBS"/>
    <n v="0"/>
    <n v="0"/>
    <n v="0"/>
    <n v="0"/>
    <n v="0"/>
    <n v="0"/>
    <n v="0"/>
    <n v="0"/>
  </r>
  <r>
    <x v="147"/>
    <s v="105626"/>
    <s v="US"/>
    <x v="0"/>
    <s v="70446122"/>
    <s v="100"/>
    <s v="Z_CSD"/>
    <s v="0070446122000100"/>
    <s v="STANDARD, HARDWARE, PCEE - QUARTERL"/>
    <n v="95.87"/>
    <m/>
    <s v="0070446122000100"/>
    <n v="16"/>
    <s v="00000000/Z_CSD"/>
    <n v="0"/>
    <n v="0"/>
    <n v="0"/>
    <n v="0"/>
    <n v="0"/>
    <n v="0"/>
    <n v="0"/>
    <n v="0"/>
  </r>
  <r>
    <x v="147"/>
    <s v="105626"/>
    <s v="US"/>
    <x v="0"/>
    <s v="70446122"/>
    <s v="110"/>
    <s v="Z_CSD"/>
    <s v="0070446122000110"/>
    <s v="PRO, MOBILE/TABLET, DCP HARDWARE -"/>
    <n v="20.07"/>
    <m/>
    <s v="0070446122000110"/>
    <n v="16"/>
    <s v="00000000/Z_CSD"/>
    <n v="0"/>
    <n v="0"/>
    <n v="0"/>
    <n v="0"/>
    <n v="0"/>
    <n v="0"/>
    <n v="0"/>
    <n v="0"/>
  </r>
  <r>
    <x v="147"/>
    <s v="105626"/>
    <s v="US"/>
    <x v="0"/>
    <s v="70446122"/>
    <s v="120"/>
    <s v="Z_CSD"/>
    <s v="0070446122000120"/>
    <s v="PRO, MOBILE/TABLET, DCP HARDWARE -"/>
    <n v="20.07"/>
    <m/>
    <s v="0070446122000120"/>
    <n v="16"/>
    <s v="00000000/Z_CSD"/>
    <n v="0"/>
    <n v="0"/>
    <n v="0"/>
    <n v="0"/>
    <n v="0"/>
    <n v="0"/>
    <n v="0"/>
    <n v="0"/>
  </r>
  <r>
    <x v="147"/>
    <s v="105626"/>
    <s v="US"/>
    <x v="0"/>
    <s v="70446122"/>
    <s v="130"/>
    <s v="Z_CSD"/>
    <s v="0070446122000130"/>
    <s v="PRO, MOBILE/TABLET, DCP HARDWARE -"/>
    <n v="12221"/>
    <m/>
    <s v="0070446122000130"/>
    <n v="16"/>
    <s v="00000000/Z_CSD"/>
    <n v="0"/>
    <n v="0"/>
    <n v="0"/>
    <n v="0"/>
    <n v="0"/>
    <n v="0"/>
    <n v="0"/>
    <n v="0"/>
  </r>
  <r>
    <x v="147"/>
    <s v="105626"/>
    <s v="US"/>
    <x v="0"/>
    <s v="70446122"/>
    <s v="140"/>
    <s v="Z_SBA"/>
    <s v="0070446122000140"/>
    <s v="PRO, MOBILE/TABLET, DCP HARDWARE -"/>
    <n v="291384.94"/>
    <m/>
    <s v="0070446122000140"/>
    <n v="16"/>
    <s v="00000000/Z_SBA"/>
    <n v="0"/>
    <n v="0"/>
    <n v="0"/>
    <n v="0"/>
    <n v="0"/>
    <n v="0"/>
    <n v="0"/>
    <n v="0"/>
  </r>
  <r>
    <x v="147"/>
    <s v="105626"/>
    <s v="US"/>
    <x v="0"/>
    <s v="70446122"/>
    <s v="150"/>
    <s v="Z_SBA"/>
    <s v="0070446122000150"/>
    <s v="PRO, MOBILE/TABLET, DCP HARDWARE -"/>
    <n v="38915.39"/>
    <m/>
    <s v="0070446122000150"/>
    <n v="16"/>
    <s v="00000000/Z_SBA"/>
    <n v="0"/>
    <n v="0"/>
    <n v="0"/>
    <n v="0"/>
    <n v="0"/>
    <n v="0"/>
    <n v="0"/>
    <n v="0"/>
  </r>
  <r>
    <x v="147"/>
    <s v="105626"/>
    <s v="US"/>
    <x v="0"/>
    <s v="70446122"/>
    <s v="160"/>
    <s v="Z_SBA"/>
    <s v="0070446122000160"/>
    <s v="PRO, MOBILE/TABLET, DCP HARDWARE -"/>
    <n v="27142.35"/>
    <m/>
    <s v="0070446122000160"/>
    <n v="16"/>
    <s v="00000000/Z_SBA"/>
    <n v="0"/>
    <n v="0"/>
    <n v="0"/>
    <n v="0"/>
    <n v="0"/>
    <n v="0"/>
    <n v="0"/>
    <n v="0"/>
  </r>
  <r>
    <x v="147"/>
    <s v="105626"/>
    <s v="US"/>
    <x v="0"/>
    <s v="70446122"/>
    <s v="170"/>
    <s v="Z_SBA"/>
    <s v="0070446122000170"/>
    <s v="PRO, MOBILE/TABLET, DCP HARDWARE -"/>
    <n v="50920.81"/>
    <m/>
    <s v="0070446122000170"/>
    <n v="16"/>
    <s v="00000000/Z_SBA"/>
    <n v="0"/>
    <n v="0"/>
    <n v="0"/>
    <n v="0"/>
    <n v="0"/>
    <n v="0"/>
    <n v="0"/>
    <n v="0"/>
  </r>
  <r>
    <x v="147"/>
    <s v="105626"/>
    <s v="US"/>
    <x v="0"/>
    <s v="70446122"/>
    <s v="180"/>
    <s v="Z_SBA"/>
    <s v="0070446122000180"/>
    <s v="MDF"/>
    <n v="153065.59"/>
    <m/>
    <s v="0070446122000180"/>
    <n v="16"/>
    <s v="00000000/Z_SBA"/>
    <n v="1"/>
    <n v="0"/>
    <n v="0"/>
    <n v="0"/>
    <n v="0"/>
    <n v="0"/>
    <n v="0"/>
    <n v="0"/>
  </r>
  <r>
    <x v="148"/>
    <s v="105628"/>
    <s v="US"/>
    <x v="0"/>
    <s v="70376426"/>
    <s v="10"/>
    <s v="Z_DEC"/>
    <s v="0070376426000010"/>
    <s v="STANDARD, HARDWARE, PCEE - QUARTERL"/>
    <n v="4446.8999999999996"/>
    <m/>
    <s v="0070376426000010"/>
    <n v="16"/>
    <s v="00000000/Z_DEC"/>
    <n v="0"/>
    <n v="0"/>
    <n v="0"/>
    <n v="0"/>
    <n v="0"/>
    <n v="0"/>
    <n v="0"/>
    <n v="0"/>
  </r>
  <r>
    <x v="148"/>
    <s v="105628"/>
    <s v="US"/>
    <x v="0"/>
    <s v="70376426"/>
    <s v="20"/>
    <s v="Z_BEN"/>
    <s v="0070376426000020"/>
    <s v="PRO, MOBILE/TABLET, DCP HARDWARE -"/>
    <n v="34815.43"/>
    <m/>
    <s v="0070376426000020"/>
    <n v="16"/>
    <s v="00000000/Z_BEN"/>
    <n v="0"/>
    <n v="0"/>
    <n v="0"/>
    <n v="0"/>
    <n v="0"/>
    <n v="0"/>
    <n v="0"/>
    <n v="0"/>
  </r>
  <r>
    <x v="148"/>
    <s v="105628"/>
    <s v="US"/>
    <x v="0"/>
    <s v="70376426"/>
    <s v="30"/>
    <s v="Z_DEC"/>
    <s v="0070376426000030"/>
    <s v="PRO, MOBILE/TABLET, DCP HARDWARE -"/>
    <n v="20275.349999999999"/>
    <m/>
    <s v="0070376426000030"/>
    <n v="16"/>
    <s v="00000000/Z_DEC"/>
    <n v="0"/>
    <n v="0"/>
    <n v="0"/>
    <n v="0"/>
    <n v="0"/>
    <n v="0"/>
    <n v="0"/>
    <n v="0"/>
  </r>
  <r>
    <x v="148"/>
    <s v="105628"/>
    <s v="US"/>
    <x v="0"/>
    <s v="70376426"/>
    <s v="40"/>
    <s v="Z_DEC"/>
    <s v="0070376426000040"/>
    <s v="PRO, MOBILE/TABLET, DCP HARDWARE -"/>
    <n v="81.400000000000006"/>
    <m/>
    <s v="0070376426000040"/>
    <n v="16"/>
    <s v="00000000/Z_DEC"/>
    <n v="0"/>
    <n v="0"/>
    <n v="0"/>
    <n v="0"/>
    <n v="0"/>
    <n v="0"/>
    <n v="0"/>
    <n v="0"/>
  </r>
  <r>
    <x v="148"/>
    <s v="105628"/>
    <s v="US"/>
    <x v="0"/>
    <s v="70376426"/>
    <s v="50"/>
    <s v="Z_DTV"/>
    <s v="0070376426000050"/>
    <s v="STANDARD, HARDWARE, PCEE - QUARTERL"/>
    <m/>
    <n v="560.88"/>
    <s v="0070376426000050"/>
    <n v="16"/>
    <s v="00000000/Z_DTV"/>
    <n v="0"/>
    <n v="0"/>
    <n v="0"/>
    <n v="0"/>
    <n v="0"/>
    <n v="0"/>
    <n v="0"/>
    <n v="0"/>
  </r>
  <r>
    <x v="148"/>
    <s v="105628"/>
    <s v="US"/>
    <x v="0"/>
    <s v="70388083"/>
    <s v="10"/>
    <s v="Z_DTV"/>
    <s v="0070388083000010"/>
    <s v="STANDARD, HARDWARE, PCEE - QUARTERL"/>
    <m/>
    <n v="468.32"/>
    <s v="0070388083000010"/>
    <n v="16"/>
    <s v="00000000/Z_DTV"/>
    <n v="0"/>
    <n v="0"/>
    <n v="0"/>
    <n v="0"/>
    <n v="0"/>
    <n v="0"/>
    <n v="0"/>
    <n v="0"/>
  </r>
  <r>
    <x v="148"/>
    <s v="105628"/>
    <s v="US"/>
    <x v="0"/>
    <s v="70388083"/>
    <s v="20"/>
    <s v="Z_DEC"/>
    <s v="0070388083000020"/>
    <s v="STANDARD, HARDWARE, PCEE - QUARTERL"/>
    <n v="33224.089999999997"/>
    <m/>
    <s v="0070388083000020"/>
    <n v="16"/>
    <s v="00000000/Z_DEC"/>
    <n v="0"/>
    <n v="0"/>
    <n v="0"/>
    <n v="0"/>
    <n v="0"/>
    <n v="0"/>
    <n v="0"/>
    <n v="0"/>
  </r>
  <r>
    <x v="148"/>
    <s v="105628"/>
    <s v="US"/>
    <x v="0"/>
    <s v="70388083"/>
    <s v="30"/>
    <s v="Z_BEN"/>
    <s v="0070388083000030"/>
    <s v="STANDARD, HARDWARE, PCEE - QUARTERL"/>
    <n v="16202.46"/>
    <m/>
    <s v="0070388083000030"/>
    <n v="16"/>
    <s v="00000000/Z_BEN"/>
    <n v="0"/>
    <n v="0"/>
    <n v="0"/>
    <n v="0"/>
    <n v="0"/>
    <n v="0"/>
    <n v="0"/>
    <n v="0"/>
  </r>
  <r>
    <x v="148"/>
    <s v="105628"/>
    <s v="US"/>
    <x v="0"/>
    <s v="70388083"/>
    <s v="40"/>
    <s v="Z_DEC"/>
    <s v="0070388083000040"/>
    <s v="STANDARD, HARDWARE, PCEE - QUARTERL"/>
    <n v="69094.75"/>
    <m/>
    <s v="0070388083000040"/>
    <n v="16"/>
    <s v="00000000/Z_DEC"/>
    <n v="0"/>
    <n v="0"/>
    <n v="0"/>
    <n v="0"/>
    <n v="0"/>
    <n v="0"/>
    <n v="0"/>
    <n v="0"/>
  </r>
  <r>
    <x v="148"/>
    <s v="105628"/>
    <s v="US"/>
    <x v="0"/>
    <s v="70388083"/>
    <s v="50"/>
    <s v="Z_DEC"/>
    <s v="0070388083000050"/>
    <s v="STANDARD, HARDWARE, PCEE - QUARTERL"/>
    <n v="82.7"/>
    <m/>
    <s v="0070388083000050"/>
    <n v="16"/>
    <s v="00000000/Z_DEC"/>
    <n v="0"/>
    <n v="0"/>
    <n v="0"/>
    <n v="0"/>
    <n v="0"/>
    <n v="0"/>
    <n v="0"/>
    <n v="0"/>
  </r>
  <r>
    <x v="148"/>
    <s v="105628"/>
    <s v="US"/>
    <x v="0"/>
    <s v="70399074"/>
    <s v="10"/>
    <s v="Z_DEC"/>
    <s v="0070399074000010"/>
    <s v="STANDARD, HARDWARE, PCEE - QUARTERL"/>
    <n v="60000"/>
    <m/>
    <s v="0070399074000010"/>
    <n v="16"/>
    <s v="00000000/Z_DEC"/>
    <n v="0"/>
    <n v="0"/>
    <n v="0"/>
    <n v="0"/>
    <n v="0"/>
    <n v="0"/>
    <n v="0"/>
    <n v="0"/>
  </r>
  <r>
    <x v="149"/>
    <s v="105041"/>
    <s v="CN"/>
    <x v="9"/>
    <s v="70445920"/>
    <s v="10"/>
    <s v="Z_PVD"/>
    <s v="0070445920000010"/>
    <s v="STANDARD, HARDWARE, PCEE - QUARTERL"/>
    <n v="2628"/>
    <m/>
    <s v="0070445920000010"/>
    <n v="16"/>
    <s v="00000000/Z_PVD"/>
    <n v="0"/>
    <n v="0"/>
    <n v="0"/>
    <n v="0"/>
    <n v="0.1"/>
    <n v="262.8"/>
    <n v="0.1"/>
    <n v="0"/>
  </r>
  <r>
    <x v="150"/>
    <s v="126289"/>
    <s v="US"/>
    <x v="0"/>
    <s v="70446053"/>
    <s v="10"/>
    <s v="Z_DTV"/>
    <s v="0070446053000010"/>
    <s v="STANDARD, HARDWARE, PCEE - QUARTERL"/>
    <m/>
    <n v="2255000"/>
    <s v="0070446053000010"/>
    <n v="16"/>
    <s v="00000000/Z_DTV"/>
    <n v="0"/>
    <n v="0"/>
    <n v="1"/>
    <n v="0"/>
    <e v="#DIV/0!"/>
    <e v="#DIV/0!"/>
    <e v="#DIV/0!"/>
    <e v="#DIV/0!"/>
  </r>
  <r>
    <x v="150"/>
    <s v="126289"/>
    <s v="US"/>
    <x v="0"/>
    <s v="70446053"/>
    <s v="20"/>
    <s v="Z_MBO"/>
    <s v="0070446053000020"/>
    <s v="STANDARD, HARDWARE, PCEE - QUARTERL"/>
    <m/>
    <n v="2255000"/>
    <s v="0070446053000020"/>
    <n v="16"/>
    <s v="00000000/Z_MBO"/>
    <n v="0"/>
    <n v="0"/>
    <n v="1"/>
    <n v="0"/>
    <e v="#DIV/0!"/>
    <e v="#DIV/0!"/>
    <e v="#DIV/0!"/>
    <e v="#DIV/0!"/>
  </r>
  <r>
    <x v="150"/>
    <s v="126289"/>
    <s v="US"/>
    <x v="0"/>
    <s v="70446053"/>
    <s v="30"/>
    <s v="Z_DTV"/>
    <s v="0070446053000030"/>
    <s v="STANDARD, HARDWARE, PCEE - QUARTERL"/>
    <m/>
    <n v="-270853.88"/>
    <s v="0070446053000030"/>
    <n v="16"/>
    <s v="00000000/Z_DTV"/>
    <n v="0"/>
    <n v="0"/>
    <n v="1"/>
    <n v="0"/>
    <e v="#DIV/0!"/>
    <e v="#DIV/0!"/>
    <e v="#DIV/0!"/>
    <e v="#DIV/0!"/>
  </r>
  <r>
    <x v="150"/>
    <s v="126289"/>
    <s v="US"/>
    <x v="0"/>
    <s v="70446053"/>
    <s v="40"/>
    <s v="Z_MBO"/>
    <s v="0070446053000040"/>
    <s v="STANDARD, HARDWARE, PCEE - QUARTERL"/>
    <m/>
    <n v="-270853.88"/>
    <s v="0070446053000040"/>
    <n v="16"/>
    <s v="00000000/Z_MBO"/>
    <n v="0"/>
    <n v="0"/>
    <n v="1"/>
    <n v="0"/>
    <e v="#DIV/0!"/>
    <e v="#DIV/0!"/>
    <e v="#DIV/0!"/>
    <e v="#DIV/0!"/>
  </r>
  <r>
    <x v="151"/>
    <s v="120056"/>
    <s v="CN"/>
    <x v="9"/>
    <s v="70445980"/>
    <s v="10"/>
    <s v="Z_DMA"/>
    <s v="0070445980000010"/>
    <s v="STANDARD, HARDWARE, PCEE - QUARTERL"/>
    <n v="16985.099999999999"/>
    <m/>
    <s v="0070445980000010"/>
    <n v="16"/>
    <s v="00000000/Z_DMA"/>
    <n v="0"/>
    <n v="0"/>
    <n v="0"/>
    <n v="0"/>
    <n v="0.1"/>
    <n v="1698.51"/>
    <n v="0.1"/>
    <n v="0"/>
  </r>
  <r>
    <x v="152"/>
    <s v="105109"/>
    <s v="DE"/>
    <x v="7"/>
    <s v="70445807"/>
    <s v="10"/>
    <s v="Z_SDC"/>
    <s v="0070445807000010"/>
    <s v="STANDARD, HARDWARE, PCEE - QUARTERL"/>
    <m/>
    <n v="9699"/>
    <s v="0070445807000010"/>
    <n v="16"/>
    <s v="00000000/Z_SDC"/>
    <n v="0"/>
    <n v="0"/>
    <n v="0"/>
    <n v="0"/>
    <n v="0"/>
    <n v="0"/>
    <n v="0"/>
    <n v="0"/>
  </r>
  <r>
    <x v="152"/>
    <s v="105109"/>
    <s v="DE"/>
    <x v="7"/>
    <s v="70445807"/>
    <s v="20"/>
    <s v="Z_ATV"/>
    <s v="0070445807000020"/>
    <s v="STANDARD, HARDWARE, PCEE - QUARTERL"/>
    <m/>
    <n v="49543.59"/>
    <s v="0070445807000020"/>
    <n v="16"/>
    <s v="00000000/Z_ATV"/>
    <n v="0"/>
    <n v="0"/>
    <n v="0"/>
    <n v="0"/>
    <n v="0"/>
    <n v="0"/>
    <n v="0"/>
    <n v="0"/>
  </r>
  <r>
    <x v="153"/>
    <s v="105043"/>
    <s v="CN"/>
    <x v="9"/>
    <s v="70445934"/>
    <s v="10"/>
    <s v="Z_STBIP"/>
    <s v="0070445934000010"/>
    <s v="STANDARD, HARDWARE, PCEE - QUARTERL"/>
    <n v="5264.26"/>
    <m/>
    <s v="0070445934000010"/>
    <n v="16"/>
    <s v="00000000/Z_STBIP"/>
    <n v="0"/>
    <n v="0"/>
    <n v="0"/>
    <n v="0"/>
    <n v="0.1"/>
    <n v="526.42600000000004"/>
    <n v="0.1"/>
    <n v="0"/>
  </r>
  <r>
    <x v="153"/>
    <s v="105043"/>
    <s v="CN"/>
    <x v="9"/>
    <s v="70445934"/>
    <s v="20"/>
    <s v="Z_STM"/>
    <s v="0070445934000020"/>
    <s v="STANDARD, HARDWARE, PCEE - QUARTERL"/>
    <n v="4481.74"/>
    <m/>
    <s v="0070445934000020"/>
    <n v="16"/>
    <s v="00000000/Z_STM"/>
    <n v="0"/>
    <n v="0"/>
    <n v="0"/>
    <n v="0"/>
    <n v="0.1"/>
    <n v="448.17399999999998"/>
    <n v="0.1"/>
    <n v="0"/>
  </r>
  <r>
    <x v="153"/>
    <s v="105043"/>
    <s v="CN"/>
    <x v="9"/>
    <s v="70445934"/>
    <s v="30"/>
    <s v="Z_DTI"/>
    <s v="0070445934000030"/>
    <s v="STANDARD, HARDWARE, PCEE - QUARTERL"/>
    <n v="16288.68"/>
    <m/>
    <s v="0070445934000030"/>
    <n v="16"/>
    <s v="00000000/Z_DTI"/>
    <n v="0"/>
    <n v="0"/>
    <n v="0"/>
    <n v="0"/>
    <n v="0.1"/>
    <n v="1628.8680000000002"/>
    <n v="0.1"/>
    <n v="0"/>
  </r>
  <r>
    <x v="153"/>
    <s v="105043"/>
    <s v="CN"/>
    <x v="9"/>
    <s v="70445934"/>
    <s v="40"/>
    <s v="Z_DTV"/>
    <s v="0070445934000040"/>
    <s v="STANDARD, HARDWARE, PCEE - QUARTERL"/>
    <n v="2500681.33"/>
    <m/>
    <s v="0070445934000040"/>
    <n v="16"/>
    <s v="00000000/Z_DTV"/>
    <n v="0"/>
    <n v="0"/>
    <n v="0"/>
    <n v="0"/>
    <n v="0.1"/>
    <n v="250068.13300000003"/>
    <n v="0.1"/>
    <n v="0"/>
  </r>
  <r>
    <x v="153"/>
    <s v="105043"/>
    <s v="CN"/>
    <x v="9"/>
    <s v="70445934"/>
    <s v="50"/>
    <s v="Z_DTI"/>
    <s v="0070445934000050"/>
    <s v="STANDARD, HARDWARE, PCEE - QUARTERL"/>
    <n v="276858.53000000003"/>
    <m/>
    <s v="0070445934000050"/>
    <n v="16"/>
    <s v="00000000/Z_DTI"/>
    <n v="0"/>
    <n v="0"/>
    <n v="0"/>
    <n v="0"/>
    <n v="0.1"/>
    <n v="27685.853000000003"/>
    <n v="0.1"/>
    <n v="0"/>
  </r>
  <r>
    <x v="153"/>
    <s v="105043"/>
    <s v="CN"/>
    <x v="9"/>
    <s v="70445934"/>
    <s v="60"/>
    <s v="Z_DTV"/>
    <s v="0070445934000060"/>
    <s v="STANDARD, HARDWARE, PCEE - QUARTERL"/>
    <n v="61419.35"/>
    <m/>
    <s v="0070445934000060"/>
    <n v="16"/>
    <s v="00000000/Z_DTV"/>
    <n v="0"/>
    <n v="0"/>
    <n v="0"/>
    <n v="0"/>
    <n v="0.1"/>
    <n v="6141.9350000000004"/>
    <n v="0.1"/>
    <n v="0"/>
  </r>
  <r>
    <x v="153"/>
    <s v="105043"/>
    <s v="CN"/>
    <x v="9"/>
    <s v="70445934"/>
    <s v="70"/>
    <s v="Z_DTI"/>
    <s v="0070445934000070"/>
    <s v="PRO, MOBILE/TABLET, DCP HARDWARE -"/>
    <n v="15776.45"/>
    <m/>
    <s v="0070445934000070"/>
    <n v="16"/>
    <s v="00000000/Z_DTI"/>
    <n v="0"/>
    <n v="0"/>
    <n v="0"/>
    <n v="0"/>
    <n v="0.1"/>
    <n v="1577.6450000000002"/>
    <n v="0.1"/>
    <n v="0"/>
  </r>
  <r>
    <x v="153"/>
    <s v="105043"/>
    <s v="CN"/>
    <x v="9"/>
    <s v="70445934"/>
    <s v="80"/>
    <s v="Z_PVD"/>
    <s v="0070445934000080"/>
    <s v="PRO, MOBILE/TABLET, DCP HARDWARE -"/>
    <n v="1917"/>
    <m/>
    <s v="0070445934000080"/>
    <n v="16"/>
    <s v="00000000/Z_PVD"/>
    <n v="0"/>
    <n v="0"/>
    <n v="0"/>
    <n v="0"/>
    <n v="0.1"/>
    <n v="191.70000000000002"/>
    <n v="0.1"/>
    <n v="0"/>
  </r>
  <r>
    <x v="153"/>
    <s v="105043"/>
    <s v="CN"/>
    <x v="9"/>
    <s v="70445934"/>
    <s v="90"/>
    <s v="Z_SBA"/>
    <s v="0070445934000090"/>
    <s v="PRO, MOBILE/TABLET, DCP HARDWARE -"/>
    <n v="583"/>
    <m/>
    <s v="0070445934000090"/>
    <n v="16"/>
    <s v="00000000/Z_SBA"/>
    <n v="0"/>
    <n v="0"/>
    <n v="0"/>
    <n v="0"/>
    <n v="0.1"/>
    <n v="58.300000000000004"/>
    <n v="0.1"/>
    <n v="0"/>
  </r>
  <r>
    <x v="153"/>
    <s v="105043"/>
    <s v="CN"/>
    <x v="9"/>
    <s v="70445934"/>
    <s v="100"/>
    <s v="Z_DVD"/>
    <s v="0070445934000100"/>
    <s v="PRO, MOBILE/TABLET, DCP HARDWARE -"/>
    <n v="2065"/>
    <m/>
    <s v="0070445934000100"/>
    <n v="16"/>
    <s v="00000000/Z_DVD"/>
    <n v="0"/>
    <n v="0"/>
    <n v="0"/>
    <n v="0"/>
    <n v="0.1"/>
    <n v="206.5"/>
    <n v="0.1"/>
    <n v="0"/>
  </r>
  <r>
    <x v="153"/>
    <s v="105043"/>
    <s v="CN"/>
    <x v="9"/>
    <s v="70445944"/>
    <s v="10"/>
    <s v="Z_DTV"/>
    <s v="0070445944000010"/>
    <s v="PRO, MOBILE/TABLET, DCP HARDWARE -"/>
    <n v="-382896.34"/>
    <m/>
    <s v="0070445944000010"/>
    <n v="16"/>
    <s v="00000000/Z_DTV"/>
    <n v="0"/>
    <n v="0"/>
    <n v="0"/>
    <n v="0"/>
    <n v="0.1"/>
    <n v="-38289.634000000005"/>
    <n v="0.1"/>
    <n v="0"/>
  </r>
  <r>
    <x v="154"/>
    <s v="106944"/>
    <s v="CN"/>
    <x v="9"/>
    <s v="70445959"/>
    <s v="10"/>
    <s v="Z_DTV"/>
    <s v="0070445959000010"/>
    <s v="PRO, MOBILE/TABLET, DCP HARDWARE -"/>
    <n v="71288.539999999994"/>
    <m/>
    <s v="0070445959000010"/>
    <n v="16"/>
    <s v="00000000/Z_DTV"/>
    <n v="0"/>
    <n v="0"/>
    <n v="0"/>
    <n v="0"/>
    <n v="0.1"/>
    <n v="7128.8539999999994"/>
    <n v="0.1"/>
    <n v="0"/>
  </r>
  <r>
    <x v="154"/>
    <s v="106944"/>
    <s v="CN"/>
    <x v="9"/>
    <s v="70445959"/>
    <s v="20"/>
    <s v="Z_DTB"/>
    <s v="0070445959000020"/>
    <s v="PRO, MOBILE/TABLET, DCP HARDWARE -"/>
    <n v="193263.46"/>
    <m/>
    <s v="0070445959000020"/>
    <n v="16"/>
    <s v="00000000/Z_DTB"/>
    <n v="0"/>
    <n v="0"/>
    <n v="0"/>
    <n v="0"/>
    <n v="0.1"/>
    <n v="19326.346000000001"/>
    <n v="0.1"/>
    <n v="0"/>
  </r>
  <r>
    <x v="154"/>
    <s v="106944"/>
    <s v="CN"/>
    <x v="9"/>
    <s v="70445959"/>
    <s v="30"/>
    <s v="Z_DTB"/>
    <s v="0070445959000030"/>
    <s v="PRO, MOBILE/TABLET, DCP HARDWARE -"/>
    <n v="114965"/>
    <m/>
    <s v="0070445959000030"/>
    <n v="16"/>
    <s v="00000000/Z_DTB"/>
    <n v="0"/>
    <n v="0"/>
    <n v="0"/>
    <n v="0"/>
    <n v="0.1"/>
    <n v="11496.5"/>
    <n v="0.1"/>
    <n v="0"/>
  </r>
  <r>
    <x v="155"/>
    <s v="105286"/>
    <s v="KR"/>
    <x v="2"/>
    <s v="70445824"/>
    <s v="10"/>
    <s v="Z_DVB"/>
    <s v="0070445824000010"/>
    <s v="PRO, MOBILE/TABLET, DCP HARDWARE -"/>
    <m/>
    <n v="123363"/>
    <s v="0070445824000010"/>
    <n v="16"/>
    <s v="00000000/Z_DVB"/>
    <n v="0"/>
    <n v="0"/>
    <n v="0"/>
    <n v="0"/>
    <n v="0.16500000000000001"/>
    <n v="0"/>
    <n v="0.1"/>
    <n v="12336.300000000001"/>
  </r>
  <r>
    <x v="156"/>
    <s v="105375"/>
    <s v="TW"/>
    <x v="1"/>
    <s v="70445750"/>
    <s v="10"/>
    <s v="Z_DTB"/>
    <s v="0070445750000010"/>
    <s v="HEVC ADVANCE - HEVC POOL"/>
    <n v="535"/>
    <m/>
    <s v="0070445750000010"/>
    <n v="16"/>
    <s v="00000000/Z_DTB"/>
    <n v="0"/>
    <n v="0"/>
    <n v="0"/>
    <n v="0"/>
    <n v="0.2"/>
    <n v="107"/>
    <n v="0.1"/>
    <n v="0"/>
  </r>
  <r>
    <x v="157"/>
    <s v="105634"/>
    <s v="US"/>
    <x v="0"/>
    <s v="70445725"/>
    <s v="10"/>
    <s v="Z_DHDO"/>
    <s v="0070445725000010"/>
    <s v="HEVC ADVANCE - HEVC POOL"/>
    <n v="1560288.95"/>
    <m/>
    <s v="0070445725000010"/>
    <n v="16"/>
    <s v="00000000/Z_DHDO"/>
    <n v="0"/>
    <n v="0"/>
    <n v="0"/>
    <n v="0"/>
    <n v="0"/>
    <n v="0"/>
    <n v="0"/>
    <n v="0"/>
  </r>
  <r>
    <x v="157"/>
    <s v="105634"/>
    <s v="US"/>
    <x v="0"/>
    <s v="70445725"/>
    <s v="20"/>
    <s v="Z_W8PB"/>
    <s v="0070445725000020"/>
    <s v="HEVC ADVANCE - HEVC POOL"/>
    <n v="1934265.85"/>
    <m/>
    <s v="0070445725000020"/>
    <n v="16"/>
    <s v="00000000/Z_W8PB"/>
    <n v="0"/>
    <n v="0"/>
    <n v="0"/>
    <n v="0"/>
    <n v="0"/>
    <n v="0"/>
    <n v="0"/>
    <n v="0"/>
  </r>
  <r>
    <x v="158"/>
    <s v="105045"/>
    <s v="CN"/>
    <x v="9"/>
    <s v="70445956"/>
    <s v="10"/>
    <s v="Z_STBIP"/>
    <s v="0070445956000010"/>
    <s v="HEVC ADVANCE - HEVC POOL"/>
    <n v="242591.56"/>
    <m/>
    <s v="0070445956000010"/>
    <n v="16"/>
    <s v="00000000/Z_STBIP"/>
    <n v="0"/>
    <n v="0"/>
    <n v="0"/>
    <n v="0"/>
    <n v="0.1"/>
    <n v="24259.156000000003"/>
    <n v="0.1"/>
    <n v="0"/>
  </r>
  <r>
    <x v="158"/>
    <s v="105045"/>
    <s v="CN"/>
    <x v="9"/>
    <s v="70445956"/>
    <s v="20"/>
    <s v="Z_STBIP"/>
    <s v="0070445956000020"/>
    <s v="PRO, MOBILE/TABLET, DCP HARDWARE -"/>
    <n v="57587.44"/>
    <m/>
    <s v="0070445956000020"/>
    <n v="16"/>
    <s v="00000000/Z_STBIP"/>
    <n v="0"/>
    <n v="0"/>
    <n v="0"/>
    <n v="0"/>
    <n v="0.1"/>
    <n v="5758.7440000000006"/>
    <n v="0.1"/>
    <n v="0"/>
  </r>
  <r>
    <x v="158"/>
    <s v="105045"/>
    <s v="CN"/>
    <x v="9"/>
    <s v="70445956"/>
    <s v="30"/>
    <s v="Z_DTMB"/>
    <s v="0070445956000030"/>
    <s v="STANDARD, HARDWARE, PCEE - QUARTERL"/>
    <n v="567464"/>
    <m/>
    <s v="0070445956000030"/>
    <n v="16"/>
    <s v="00000000/Z_DTMB"/>
    <n v="0"/>
    <n v="0"/>
    <n v="0"/>
    <n v="0"/>
    <n v="0.1"/>
    <n v="56746.400000000001"/>
    <n v="0.1"/>
    <n v="0"/>
  </r>
  <r>
    <x v="158"/>
    <s v="105045"/>
    <s v="CN"/>
    <x v="9"/>
    <s v="70445969"/>
    <s v="10"/>
    <s v="Z_PC1"/>
    <s v="0070445969000010"/>
    <s v="STANDARD, HARDWARE, PCEE - QUARTERL"/>
    <n v="6800"/>
    <m/>
    <s v="0070445969000010"/>
    <n v="16"/>
    <s v="00000000/Z_PC1"/>
    <n v="0"/>
    <n v="0"/>
    <n v="0"/>
    <n v="0"/>
    <n v="0.1"/>
    <n v="680"/>
    <n v="0.1"/>
    <n v="0"/>
  </r>
  <r>
    <x v="158"/>
    <s v="105045"/>
    <s v="CN"/>
    <x v="9"/>
    <s v="70445969"/>
    <s v="20"/>
    <s v="Z_PC1"/>
    <s v="0070445969000020"/>
    <s v="PRO, MOBILE/TABLET, DCP HARDWARE -"/>
    <n v="28000"/>
    <m/>
    <s v="0070445969000020"/>
    <n v="16"/>
    <s v="00000000/Z_PC1"/>
    <n v="0"/>
    <n v="0"/>
    <n v="0"/>
    <n v="0"/>
    <n v="0.1"/>
    <n v="2800"/>
    <n v="0.1"/>
    <n v="0"/>
  </r>
  <r>
    <x v="159"/>
    <s v="127496"/>
    <s v="CN"/>
    <x v="9"/>
    <s v="70446076"/>
    <s v="10"/>
    <s v="Z_DTB"/>
    <s v="0070446076000010"/>
    <s v="PRO, MOBILE/TABLET, DCP HARDWARE -"/>
    <n v="36167.410000000003"/>
    <m/>
    <s v="0070446076000010"/>
    <n v="16"/>
    <s v="00000000/Z_DTB"/>
    <n v="0"/>
    <n v="0"/>
    <n v="0"/>
    <n v="0"/>
    <n v="0.1"/>
    <n v="3616.7410000000004"/>
    <n v="0.1"/>
    <n v="0"/>
  </r>
  <r>
    <x v="159"/>
    <s v="127496"/>
    <s v="CN"/>
    <x v="9"/>
    <s v="70446076"/>
    <s v="20"/>
    <s v="Z_DTV"/>
    <s v="0070446076000020"/>
    <s v="PRO, MOBILE/TABLET, DCP HARDWARE -"/>
    <n v="26025.59"/>
    <m/>
    <s v="0070446076000020"/>
    <n v="16"/>
    <s v="00000000/Z_DTV"/>
    <n v="0"/>
    <n v="0"/>
    <n v="0"/>
    <n v="0"/>
    <n v="0.1"/>
    <n v="2602.5590000000002"/>
    <n v="0.1"/>
    <n v="0"/>
  </r>
  <r>
    <x v="160"/>
    <s v="105289"/>
    <s v="KR"/>
    <x v="2"/>
    <s v="70445838"/>
    <s v="10"/>
    <s v="Z_CVD"/>
    <s v="0070445838000010"/>
    <s v="PRO, MOBILE/TABLET, DCP HARDWARE -"/>
    <m/>
    <n v="31"/>
    <s v="0070445838000010"/>
    <n v="16"/>
    <s v="00000000/Z_CVD"/>
    <n v="0"/>
    <n v="0"/>
    <n v="0"/>
    <n v="0"/>
    <n v="0.16500000000000001"/>
    <n v="0"/>
    <n v="0.1"/>
    <n v="3.1"/>
  </r>
  <r>
    <x v="160"/>
    <s v="105289"/>
    <s v="KR"/>
    <x v="2"/>
    <s v="70445838"/>
    <s v="20"/>
    <s v="Z_STM"/>
    <s v="0070445838000020"/>
    <s v="PRO, MOBILE/TABLET, DCP HARDWARE -"/>
    <m/>
    <n v="19364.939999999999"/>
    <s v="0070445838000020"/>
    <n v="16"/>
    <s v="00000000/Z_STM"/>
    <n v="0"/>
    <n v="0"/>
    <n v="0"/>
    <n v="0"/>
    <n v="0.16500000000000001"/>
    <n v="0"/>
    <n v="0.1"/>
    <n v="1936.4939999999999"/>
  </r>
  <r>
    <x v="160"/>
    <s v="105289"/>
    <s v="KR"/>
    <x v="2"/>
    <s v="70445838"/>
    <s v="30"/>
    <s v="Z_DVB"/>
    <s v="0070445838000030"/>
    <s v="PRO, MOBILE/TABLET, DCP HARDWARE -"/>
    <m/>
    <n v="115474.55"/>
    <s v="0070445838000030"/>
    <n v="16"/>
    <s v="00000000/Z_DVB"/>
    <n v="0"/>
    <n v="0"/>
    <n v="0"/>
    <n v="0"/>
    <n v="0.16500000000000001"/>
    <n v="0"/>
    <n v="0.1"/>
    <n v="11547.455000000002"/>
  </r>
  <r>
    <x v="160"/>
    <s v="105289"/>
    <s v="KR"/>
    <x v="2"/>
    <s v="70445838"/>
    <s v="40"/>
    <s v="Z_DVB"/>
    <s v="0070445838000040"/>
    <s v="PRO, MOBILE/TABLET, DCP HARDWARE -"/>
    <m/>
    <n v="66109.88"/>
    <s v="0070445838000040"/>
    <n v="16"/>
    <s v="00000000/Z_DVB"/>
    <n v="0"/>
    <n v="0"/>
    <n v="0"/>
    <n v="0"/>
    <n v="0.16500000000000001"/>
    <n v="0"/>
    <n v="0.1"/>
    <n v="6610.9880000000012"/>
  </r>
  <r>
    <x v="160"/>
    <s v="105289"/>
    <s v="KR"/>
    <x v="2"/>
    <s v="70445838"/>
    <s v="50"/>
    <s v="Z_DVB"/>
    <s v="0070445838000050"/>
    <s v="PRO, MOBILE/TABLET, DCP HARDWARE -"/>
    <m/>
    <n v="1204996.6399999999"/>
    <s v="0070445838000050"/>
    <n v="16"/>
    <s v="00000000/Z_DVB"/>
    <n v="0"/>
    <n v="0"/>
    <n v="0"/>
    <n v="0"/>
    <n v="0.16500000000000001"/>
    <n v="0"/>
    <n v="0.1"/>
    <n v="120499.66399999999"/>
  </r>
  <r>
    <x v="160"/>
    <s v="105289"/>
    <s v="KR"/>
    <x v="2"/>
    <s v="70445838"/>
    <s v="60"/>
    <s v="Z_STB"/>
    <s v="0070445838000060"/>
    <s v="PRO, MOBILE/TABLET, DCP HARDWARE -"/>
    <m/>
    <n v="53121"/>
    <s v="0070445838000060"/>
    <n v="16"/>
    <s v="00000000/Z_STB"/>
    <n v="0"/>
    <n v="0"/>
    <n v="0"/>
    <n v="0"/>
    <n v="0.16500000000000001"/>
    <n v="0"/>
    <n v="0.1"/>
    <n v="5312.1"/>
  </r>
  <r>
    <x v="161"/>
    <s v="107542"/>
    <s v="KR"/>
    <x v="2"/>
    <s v="70445860"/>
    <s v="10"/>
    <s v="Z_CMP"/>
    <s v="0070445860000010"/>
    <s v="PRO, MOBILE/TABLET, DCP HARDWARE -"/>
    <m/>
    <n v="342"/>
    <s v="0070445860000010"/>
    <n v="16"/>
    <s v="00000000/Z_CMP"/>
    <n v="0"/>
    <n v="0"/>
    <n v="0"/>
    <n v="0"/>
    <n v="0.16500000000000001"/>
    <n v="0"/>
    <n v="0.1"/>
    <n v="34.200000000000003"/>
  </r>
  <r>
    <x v="162"/>
    <s v="115138"/>
    <s v="HK"/>
    <x v="6"/>
    <s v="70446055"/>
    <s v="10"/>
    <s v="Z_DVT"/>
    <s v="0070446055000010"/>
    <s v="PRO, MOBILE/TABLET, DCP HARDWARE -"/>
    <n v="99851.15"/>
    <m/>
    <s v="0070446055000010"/>
    <n v="16"/>
    <s v="00000000/Z_DVT"/>
    <n v="0"/>
    <n v="0"/>
    <n v="0"/>
    <n v="0"/>
    <n v="4.9500000000000002E-2"/>
    <n v="4942.6319249999997"/>
    <n v="0.03"/>
    <n v="0"/>
  </r>
  <r>
    <x v="162"/>
    <s v="115138"/>
    <s v="HK"/>
    <x v="6"/>
    <s v="70446055"/>
    <s v="20"/>
    <s v="Z_STBIP"/>
    <s v="0070446055000020"/>
    <s v="PRO, MOBILE/TABLET, DCP HARDWARE -"/>
    <n v="12455.85"/>
    <m/>
    <s v="0070446055000020"/>
    <n v="16"/>
    <s v="00000000/Z_STBIP"/>
    <n v="0"/>
    <n v="0"/>
    <n v="0"/>
    <n v="0"/>
    <n v="4.9500000000000002E-2"/>
    <n v="616.56457499999999"/>
    <n v="0.03"/>
    <n v="0"/>
  </r>
  <r>
    <x v="163"/>
    <s v="105293"/>
    <s v="KR"/>
    <x v="2"/>
    <s v="70445852"/>
    <s v="10"/>
    <s v="Z_CVD"/>
    <s v="0070445852000010"/>
    <s v="PRO, MOBILE/TABLET, DCP HARDWARE -"/>
    <m/>
    <n v="140860"/>
    <s v="0070445852000010"/>
    <n v="16"/>
    <s v="00000000/Z_CVD"/>
    <n v="0"/>
    <n v="0"/>
    <n v="0"/>
    <n v="0"/>
    <n v="0.16500000000000001"/>
    <n v="0"/>
    <n v="0.1"/>
    <n v="14086"/>
  </r>
  <r>
    <x v="164"/>
    <s v="105218"/>
    <s v="JP"/>
    <x v="5"/>
    <s v="70445882"/>
    <s v="10"/>
    <s v="Z_DSNR"/>
    <s v="0070445882000010"/>
    <s v="STANDARD, HARDWARE, PCEE - QUARTERL"/>
    <n v="1404"/>
    <m/>
    <s v="0070445882000010"/>
    <n v="16"/>
    <s v="00000000/Z_DSNR"/>
    <n v="0"/>
    <n v="0"/>
    <n v="0"/>
    <n v="0"/>
    <n v="0"/>
    <n v="0"/>
    <n v="0"/>
    <n v="0"/>
  </r>
  <r>
    <x v="164"/>
    <s v="105218"/>
    <s v="JP"/>
    <x v="5"/>
    <s v="70445882"/>
    <s v="20"/>
    <s v="Z_DSDI"/>
    <s v="0070445882000020"/>
    <s v="STANDARD, HARDWARE, PCEE - QUARTERL"/>
    <n v="25961"/>
    <m/>
    <s v="0070445882000020"/>
    <n v="16"/>
    <s v="00000000/Z_DSDI"/>
    <n v="0"/>
    <n v="0"/>
    <n v="0"/>
    <n v="0"/>
    <n v="0"/>
    <n v="0"/>
    <n v="0"/>
    <n v="0"/>
  </r>
  <r>
    <x v="164"/>
    <s v="105218"/>
    <s v="JP"/>
    <x v="5"/>
    <s v="70445882"/>
    <s v="30"/>
    <s v="Z_DSNI"/>
    <s v="0070445882000030"/>
    <s v="HP - MONTHS 2/3"/>
    <n v="3400"/>
    <m/>
    <s v="0070445882000030"/>
    <n v="16"/>
    <s v="00000000/Z_DSNI"/>
    <n v="0"/>
    <n v="0"/>
    <n v="0"/>
    <n v="0"/>
    <n v="0"/>
    <n v="0"/>
    <n v="0"/>
    <n v="0"/>
  </r>
  <r>
    <x v="165"/>
    <s v="105642"/>
    <s v="US"/>
    <x v="0"/>
    <s v="70445738"/>
    <s v="10"/>
    <s v="Z_DEC"/>
    <s v="0070445738000010"/>
    <s v="HP - MONTHS 2/3"/>
    <m/>
    <n v="640000"/>
    <s v="0070445738000010"/>
    <n v="16"/>
    <s v="00000000/Z_DEC"/>
    <n v="0"/>
    <n v="0"/>
    <n v="0"/>
    <n v="0"/>
    <n v="0"/>
    <n v="0"/>
    <n v="0"/>
    <n v="0"/>
  </r>
  <r>
    <x v="166"/>
    <s v="115069"/>
    <s v="ES"/>
    <x v="21"/>
    <s v="70446042"/>
    <s v="10"/>
    <s v="Z_DVD-4"/>
    <s v="0070446042000010"/>
    <s v="HP - MONTHS 2/3"/>
    <m/>
    <n v="50"/>
    <s v="0070446042000010"/>
    <n v="16"/>
    <s v="00000000/Z_DVD-4"/>
    <n v="0"/>
    <n v="0"/>
    <n v="0"/>
    <n v="0"/>
    <n v="0"/>
    <n v="0"/>
    <n v="0.06"/>
    <n v="3"/>
  </r>
  <r>
    <x v="167"/>
    <s v="105629"/>
    <s v="US"/>
    <x v="0"/>
    <s v="70445711"/>
    <s v="10"/>
    <s v="Z_DEC"/>
    <s v="0070445711000010"/>
    <s v="PRO, MOBILE/TABLET, DCP HARDWARE -"/>
    <n v="327.23"/>
    <m/>
    <s v="0070445711000010"/>
    <n v="16"/>
    <s v="00000000/Z_DEC"/>
    <n v="0"/>
    <n v="0"/>
    <n v="0"/>
    <n v="0"/>
    <n v="0"/>
    <n v="0"/>
    <n v="0"/>
    <n v="0"/>
  </r>
  <r>
    <x v="167"/>
    <s v="105629"/>
    <s v="US"/>
    <x v="0"/>
    <s v="70445711"/>
    <s v="20"/>
    <s v="Z_BEN"/>
    <s v="0070445711000020"/>
    <s v="PRO, MOBILE/TABLET, DCP HARDWARE -"/>
    <n v="2733.66"/>
    <m/>
    <s v="0070445711000020"/>
    <n v="16"/>
    <s v="00000000/Z_BEN"/>
    <n v="0"/>
    <n v="0"/>
    <n v="0"/>
    <n v="0"/>
    <n v="0"/>
    <n v="0"/>
    <n v="0"/>
    <n v="0"/>
  </r>
  <r>
    <x v="167"/>
    <s v="105629"/>
    <s v="US"/>
    <x v="0"/>
    <s v="70445711"/>
    <s v="30"/>
    <s v="Z_BEN"/>
    <s v="0070445711000030"/>
    <s v="E-MEDIA STATEMENT"/>
    <n v="503.44"/>
    <m/>
    <s v="0070445711000030"/>
    <n v="16"/>
    <s v="00000000/Z_BEN"/>
    <n v="0"/>
    <n v="0"/>
    <n v="0"/>
    <n v="0"/>
    <n v="0"/>
    <n v="0"/>
    <n v="0"/>
    <n v="0"/>
  </r>
  <r>
    <x v="167"/>
    <s v="105629"/>
    <s v="US"/>
    <x v="0"/>
    <s v="70445711"/>
    <s v="40"/>
    <s v="Z_BEN"/>
    <s v="0070445711000040"/>
    <s v="PRO, MOBILE/TABLET, DCP HARDWARE -"/>
    <n v="50.34"/>
    <m/>
    <s v="0070445711000040"/>
    <n v="16"/>
    <s v="00000000/Z_BEN"/>
    <n v="0"/>
    <n v="0"/>
    <n v="0"/>
    <n v="0"/>
    <n v="0"/>
    <n v="0"/>
    <n v="0"/>
    <n v="0"/>
  </r>
  <r>
    <x v="167"/>
    <s v="105629"/>
    <s v="US"/>
    <x v="0"/>
    <s v="70445711"/>
    <s v="50"/>
    <s v="Z_BEN"/>
    <s v="0070445711000050"/>
    <s v="PRO, MOBILE/TABLET, DCP HARDWARE -"/>
    <n v="12.59"/>
    <m/>
    <s v="0070445711000050"/>
    <n v="16"/>
    <s v="00000000/Z_BEN"/>
    <n v="0"/>
    <n v="0"/>
    <n v="0"/>
    <n v="0"/>
    <n v="0"/>
    <n v="0"/>
    <n v="0"/>
    <n v="0"/>
  </r>
  <r>
    <x v="167"/>
    <s v="105629"/>
    <s v="US"/>
    <x v="0"/>
    <s v="70445711"/>
    <s v="60"/>
    <s v="Z_BEN"/>
    <s v="0070445711000060"/>
    <s v="PRO, MOBILE/TABLET, DCP HARDWARE -"/>
    <n v="144.74"/>
    <m/>
    <s v="0070445711000060"/>
    <n v="16"/>
    <s v="00000000/Z_BEN"/>
    <n v="0"/>
    <n v="0"/>
    <n v="0"/>
    <n v="0"/>
    <n v="0"/>
    <n v="0"/>
    <n v="0"/>
    <n v="0"/>
  </r>
  <r>
    <x v="168"/>
    <s v="127339"/>
    <s v="FR"/>
    <x v="13"/>
    <s v="70445970"/>
    <s v="10"/>
    <s v="Z_CSD"/>
    <s v="0070445970000010"/>
    <s v="PRO, MOBILE/TABLET, DCP HARDWARE -"/>
    <m/>
    <n v="1358"/>
    <s v="0070445970000010"/>
    <n v="16"/>
    <s v="00000000/Z_CSD"/>
    <n v="0"/>
    <n v="0"/>
    <n v="0"/>
    <n v="0"/>
    <n v="0"/>
    <n v="0"/>
    <n v="0"/>
    <n v="0"/>
  </r>
  <r>
    <x v="169"/>
    <s v="115849"/>
    <s v="US"/>
    <x v="0"/>
    <s v="70445749"/>
    <s v="10"/>
    <s v="Z_CSD"/>
    <s v="0070445749000010"/>
    <s v="PRO, MOBILE/TABLET, DCP HARDWARE -"/>
    <n v="1466"/>
    <m/>
    <s v="0070445749000010"/>
    <n v="16"/>
    <s v="00000000/Z_CSD"/>
    <n v="0"/>
    <n v="0"/>
    <n v="0"/>
    <n v="0"/>
    <n v="0"/>
    <n v="0"/>
    <n v="0"/>
    <n v="0"/>
  </r>
  <r>
    <x v="170"/>
    <s v="125538"/>
    <s v="UY"/>
    <x v="22"/>
    <s v="70445859"/>
    <s v="10"/>
    <s v="Z_BEN"/>
    <s v="0070445859000010"/>
    <s v="PRO, MOBILE/TABLET, DCP HARDWARE -"/>
    <n v="1145"/>
    <m/>
    <s v="0070445859000010"/>
    <n v="16"/>
    <s v="00000000/Z_BEN"/>
    <n v="0"/>
    <n v="0"/>
    <n v="0"/>
    <n v="0"/>
    <n v="0.12"/>
    <n v="137.4"/>
    <n v="0.12"/>
    <n v="0"/>
  </r>
  <r>
    <x v="171"/>
    <s v="105298"/>
    <s v="KR"/>
    <x v="2"/>
    <s v="70445864"/>
    <s v="10"/>
    <s v="Z_DVT"/>
    <s v="0070445864000010"/>
    <s v="PRO, MOBILE/TABLET, DCP HARDWARE -"/>
    <m/>
    <n v="10258.870000000001"/>
    <s v="0070445864000010"/>
    <n v="16"/>
    <s v="00000000/Z_DVT"/>
    <n v="0"/>
    <n v="0"/>
    <n v="0"/>
    <n v="0"/>
    <n v="0.16500000000000001"/>
    <n v="0"/>
    <n v="0.1"/>
    <n v="1025.8870000000002"/>
  </r>
  <r>
    <x v="171"/>
    <s v="105298"/>
    <s v="KR"/>
    <x v="2"/>
    <s v="70445864"/>
    <s v="20"/>
    <s v="Z_DVT"/>
    <s v="0070445864000020"/>
    <s v="PRO, MOBILE/TABLET, DCP HARDWARE -"/>
    <m/>
    <n v="105949.13"/>
    <s v="0070445864000020"/>
    <n v="16"/>
    <s v="00000000/Z_DVT"/>
    <n v="0"/>
    <n v="0"/>
    <n v="0"/>
    <n v="0"/>
    <n v="0.16500000000000001"/>
    <n v="0"/>
    <n v="0.1"/>
    <n v="10594.913"/>
  </r>
  <r>
    <x v="172"/>
    <s v="127392"/>
    <s v="KR"/>
    <x v="2"/>
    <s v="70446009"/>
    <s v="10"/>
    <s v="Z_DTV"/>
    <s v="0070446009000010"/>
    <s v="STANDARD, HARDWARE, PCEE - QUARTERL"/>
    <m/>
    <n v="1000"/>
    <s v="0070446009000010"/>
    <n v="16"/>
    <s v="00000000/Z_DTV"/>
    <n v="0"/>
    <n v="0"/>
    <n v="0"/>
    <n v="0"/>
    <n v="0.16500000000000001"/>
    <n v="0"/>
    <n v="0.1"/>
    <n v="100"/>
  </r>
  <r>
    <x v="172"/>
    <s v="127392"/>
    <s v="KR"/>
    <x v="2"/>
    <s v="70446009"/>
    <s v="20"/>
    <s v="Z_DTV"/>
    <s v="0070446009000020"/>
    <s v="STANDARD, HARDWARE, PCEE - QUARTERL"/>
    <m/>
    <n v="-100"/>
    <s v="0070446009000020"/>
    <n v="16"/>
    <s v="00000000/Z_DTV"/>
    <n v="0"/>
    <n v="0"/>
    <n v="0"/>
    <n v="0"/>
    <n v="0.16500000000000001"/>
    <n v="0"/>
    <n v="0.1"/>
    <n v="-10"/>
  </r>
  <r>
    <x v="173"/>
    <s v="105666"/>
    <s v="US"/>
    <x v="0"/>
    <s v="70445753"/>
    <s v="10"/>
    <s v="Z_TMD"/>
    <s v="0070445753000010"/>
    <s v="STANDARD, HARDWARE, PCEE - QUARTERL"/>
    <n v="293"/>
    <m/>
    <s v="0070445753000010"/>
    <n v="16"/>
    <s v="00000000/Z_TMD"/>
    <n v="0"/>
    <n v="0"/>
    <n v="0"/>
    <n v="0"/>
    <n v="0"/>
    <n v="0"/>
    <n v="0"/>
    <n v="0"/>
  </r>
  <r>
    <x v="174"/>
    <s v="125949"/>
    <s v="US"/>
    <x v="0"/>
    <s v="70445928"/>
    <s v="10"/>
    <s v="Z_VSM"/>
    <s v="0070445928000010"/>
    <s v="STANDARD, HARDWARE, PCEE - QUARTERL"/>
    <n v="15000"/>
    <m/>
    <s v="0070445928000010"/>
    <n v="16"/>
    <s v="00000000/Z_VSM"/>
    <n v="0"/>
    <n v="0"/>
    <n v="0"/>
    <n v="0"/>
    <n v="0"/>
    <n v="0"/>
    <n v="0"/>
    <n v="0"/>
  </r>
  <r>
    <x v="174"/>
    <s v="125949"/>
    <s v="US"/>
    <x v="0"/>
    <s v="70445928"/>
    <s v="20"/>
    <s v="Z_VSM"/>
    <s v="0070445928000020"/>
    <s v="DOLBY CODEC PROGRAM - SOFTWARE CROS"/>
    <n v="7500"/>
    <m/>
    <s v="0070445928000020"/>
    <n v="16"/>
    <s v="00000000/Z_VSM"/>
    <n v="0"/>
    <n v="0"/>
    <n v="0"/>
    <n v="0"/>
    <n v="0"/>
    <n v="0"/>
    <n v="0"/>
    <n v="0"/>
  </r>
  <r>
    <x v="174"/>
    <s v="125949"/>
    <s v="US"/>
    <x v="0"/>
    <s v="70445928"/>
    <s v="30"/>
    <s v="Z_VSM"/>
    <s v="0070445928000030"/>
    <s v="DOLBY CODEC PROGRAM - SOFTWARE CROS"/>
    <n v="31687.5"/>
    <m/>
    <s v="0070445928000030"/>
    <n v="16"/>
    <s v="00000000/Z_VSM"/>
    <n v="0"/>
    <n v="0"/>
    <n v="0"/>
    <n v="0"/>
    <n v="0"/>
    <n v="0"/>
    <n v="0"/>
    <n v="0"/>
  </r>
  <r>
    <x v="175"/>
    <s v="120963"/>
    <s v="GB"/>
    <x v="8"/>
    <s v="70446095"/>
    <s v="10"/>
    <s v="Z_CVD"/>
    <s v="0070446095000010"/>
    <s v="DOLBY CODEC PROGRAM - SOFTWARE CROS"/>
    <m/>
    <n v="222120"/>
    <s v="0070446095000010"/>
    <n v="16"/>
    <s v="00000000/Z_CVD"/>
    <n v="0"/>
    <n v="0"/>
    <n v="0"/>
    <n v="0"/>
    <n v="0"/>
    <n v="0"/>
    <n v="0"/>
    <n v="0"/>
  </r>
  <r>
    <x v="176"/>
    <s v="120272"/>
    <s v="CN"/>
    <x v="9"/>
    <s v="70446018"/>
    <s v="10"/>
    <s v="Z_DTB"/>
    <s v="0070446018000010"/>
    <s v="SPECIAL PRICING - QUARTERLY"/>
    <n v="175482.7"/>
    <m/>
    <s v="0070446018000010"/>
    <n v="16"/>
    <s v="00000000/Z_DTB"/>
    <n v="0"/>
    <n v="0"/>
    <n v="0"/>
    <n v="0"/>
    <n v="0.1"/>
    <n v="17548.27"/>
    <n v="0.1"/>
    <n v="0"/>
  </r>
  <r>
    <x v="176"/>
    <s v="120272"/>
    <s v="CN"/>
    <x v="9"/>
    <s v="70446018"/>
    <s v="20"/>
    <s v="Z_DTB"/>
    <s v="0070446018000020"/>
    <s v="PRO, MOBILE/TABLET, DCP HARDWARE -"/>
    <n v="33809.300000000003"/>
    <m/>
    <s v="0070446018000020"/>
    <n v="16"/>
    <s v="00000000/Z_DTB"/>
    <n v="0"/>
    <n v="0"/>
    <n v="0"/>
    <n v="0"/>
    <n v="0.1"/>
    <n v="3380.9300000000003"/>
    <n v="0.1"/>
    <n v="0"/>
  </r>
  <r>
    <x v="177"/>
    <s v="125357"/>
    <s v="TW"/>
    <x v="1"/>
    <s v="70445816"/>
    <s v="10"/>
    <s v="Z_DTV"/>
    <s v="0070445816000010"/>
    <s v="PRO, MOBILE/TABLET, DCP HARDWARE -"/>
    <n v="11757"/>
    <m/>
    <s v="0070445816000010"/>
    <n v="16"/>
    <s v="00000000/Z_DTV"/>
    <n v="0"/>
    <n v="0"/>
    <n v="0"/>
    <n v="0"/>
    <n v="0.2"/>
    <n v="2351.4"/>
    <n v="0.1"/>
    <n v="0"/>
  </r>
  <r>
    <x v="178"/>
    <s v="113150"/>
    <s v="KR"/>
    <x v="2"/>
    <s v="70445843"/>
    <s v="10"/>
    <s v="Z_DTV"/>
    <s v="0070445843000010"/>
    <s v="PRO, MOBILE/TABLET, DCP HARDWARE -"/>
    <m/>
    <n v="8398"/>
    <s v="0070445843000010"/>
    <n v="16"/>
    <s v="00000000/Z_DTV"/>
    <n v="0"/>
    <n v="0"/>
    <n v="0"/>
    <n v="0"/>
    <n v="0.16500000000000001"/>
    <n v="0"/>
    <n v="0.1"/>
    <n v="839.80000000000007"/>
  </r>
  <r>
    <x v="179"/>
    <s v="105051"/>
    <s v="CN"/>
    <x v="9"/>
    <s v="70445981"/>
    <s v="10"/>
    <s v="Z_SBA"/>
    <s v="0070445981000010"/>
    <s v="PRO, MOBILE/TABLET, DCP HARDWARE -"/>
    <n v="5723"/>
    <m/>
    <s v="0070445981000010"/>
    <n v="16"/>
    <s v="00000000/Z_SBA"/>
    <n v="0"/>
    <n v="0"/>
    <n v="0"/>
    <n v="0"/>
    <n v="0.1"/>
    <n v="572.30000000000007"/>
    <n v="0.1"/>
    <n v="0"/>
  </r>
  <r>
    <x v="179"/>
    <s v="105051"/>
    <s v="CN"/>
    <x v="9"/>
    <s v="70445981"/>
    <s v="20"/>
    <s v="Z_DVD"/>
    <s v="0070445981000020"/>
    <s v="STANDARD, HARDWARE, PCEE - QUARTERL"/>
    <n v="208355.86"/>
    <m/>
    <s v="0070445981000020"/>
    <n v="16"/>
    <s v="00000000/Z_DVD"/>
    <n v="0"/>
    <n v="0"/>
    <n v="0"/>
    <n v="0"/>
    <n v="0.1"/>
    <n v="20835.585999999999"/>
    <n v="0.1"/>
    <n v="0"/>
  </r>
  <r>
    <x v="180"/>
    <s v="105221"/>
    <s v="JP"/>
    <x v="5"/>
    <s v="70445896"/>
    <s v="10"/>
    <s v="Z_CVD"/>
    <s v="0070445896000010"/>
    <s v="STANDARD, HARDWARE, PCEE - QUARTERL"/>
    <n v="122024"/>
    <m/>
    <s v="0070445896000010"/>
    <n v="16"/>
    <s v="00000000/Z_CVD"/>
    <n v="0"/>
    <n v="0"/>
    <n v="0"/>
    <n v="0"/>
    <n v="0"/>
    <n v="0"/>
    <n v="0"/>
    <n v="0"/>
  </r>
  <r>
    <x v="180"/>
    <s v="105221"/>
    <s v="JP"/>
    <x v="5"/>
    <s v="70445896"/>
    <s v="20"/>
    <s v="Z_DVW-4"/>
    <s v="0070445896000020"/>
    <s v="SPECIAL PRICING (CROSS-QUARTER)"/>
    <n v="509.76"/>
    <m/>
    <s v="0070445896000020"/>
    <n v="16"/>
    <s v="00000000/Z_DVW-4"/>
    <n v="0"/>
    <n v="0"/>
    <n v="0"/>
    <n v="0"/>
    <n v="0"/>
    <n v="0"/>
    <n v="0"/>
    <n v="0"/>
  </r>
  <r>
    <x v="180"/>
    <s v="105221"/>
    <s v="JP"/>
    <x v="5"/>
    <s v="70445896"/>
    <s v="30"/>
    <s v="Z_DVW-4"/>
    <s v="0070445896000030"/>
    <s v="PRO, MOBILE/TABLET, DCP HARDWARE -"/>
    <n v="834.12"/>
    <m/>
    <s v="0070445896000030"/>
    <n v="16"/>
    <s v="00000000/Z_DVW-4"/>
    <n v="0"/>
    <n v="0"/>
    <n v="0"/>
    <n v="0"/>
    <n v="0"/>
    <n v="0"/>
    <n v="0"/>
    <n v="0"/>
  </r>
  <r>
    <x v="180"/>
    <s v="105221"/>
    <s v="JP"/>
    <x v="5"/>
    <s v="70445896"/>
    <s v="40"/>
    <s v="Z_DVW-4"/>
    <s v="0070445896000040"/>
    <s v="PRO, MOBILE/TABLET, DCP HARDWARE -"/>
    <n v="834.12"/>
    <m/>
    <s v="0070445896000040"/>
    <n v="16"/>
    <s v="00000000/Z_DVW-4"/>
    <n v="0"/>
    <n v="0"/>
    <n v="0"/>
    <n v="0"/>
    <n v="0"/>
    <n v="0"/>
    <n v="0"/>
    <n v="0"/>
  </r>
  <r>
    <x v="180"/>
    <s v="105221"/>
    <s v="JP"/>
    <x v="5"/>
    <s v="70445910"/>
    <s v="10"/>
    <s v="Z_DSNR"/>
    <s v="0070445910000010"/>
    <s v="PRO, MOBILE/TABLET, DCP HARDWARE -"/>
    <n v="232"/>
    <m/>
    <s v="0070445910000010"/>
    <n v="16"/>
    <s v="00000000/Z_DSNR"/>
    <n v="0"/>
    <n v="0"/>
    <n v="0"/>
    <n v="0"/>
    <n v="0"/>
    <n v="0"/>
    <n v="0"/>
    <n v="0"/>
  </r>
  <r>
    <x v="181"/>
    <s v="105681"/>
    <s v="US"/>
    <x v="0"/>
    <s v="70445767"/>
    <s v="10"/>
    <s v="Z_DVD-4"/>
    <s v="0070445767000010"/>
    <s v="STANDARD, HARDWARE, PCEE - QUARTERL"/>
    <n v="6179"/>
    <m/>
    <s v="0070445767000010"/>
    <n v="16"/>
    <s v="00000000/Z_DVD-4"/>
    <n v="0"/>
    <n v="0"/>
    <n v="0"/>
    <n v="0"/>
    <n v="0"/>
    <n v="0"/>
    <n v="0"/>
    <n v="0"/>
  </r>
  <r>
    <x v="182"/>
    <s v="105303"/>
    <s v="KR"/>
    <x v="2"/>
    <s v="70445878"/>
    <s v="10"/>
    <s v="Z_STM"/>
    <s v="0070445878000010"/>
    <s v="ID - HEVC MPEGLA POOL"/>
    <m/>
    <n v="271545.76"/>
    <s v="0070445878000010"/>
    <n v="16"/>
    <s v="00000000/Z_STM"/>
    <n v="0"/>
    <n v="0"/>
    <n v="0"/>
    <n v="0"/>
    <n v="0.16500000000000001"/>
    <n v="0"/>
    <n v="0.1"/>
    <n v="27154.576000000001"/>
  </r>
  <r>
    <x v="182"/>
    <s v="105303"/>
    <s v="KR"/>
    <x v="2"/>
    <s v="70445878"/>
    <s v="20"/>
    <s v="Z_STM"/>
    <s v="0070445878000020"/>
    <s v="ID - HEVC MPEGLA POOL"/>
    <m/>
    <n v="723263.48"/>
    <s v="0070445878000020"/>
    <n v="16"/>
    <s v="00000000/Z_STM"/>
    <n v="0"/>
    <n v="0"/>
    <n v="0"/>
    <n v="0"/>
    <n v="0.16500000000000001"/>
    <n v="0"/>
    <n v="0.1"/>
    <n v="72326.347999999998"/>
  </r>
  <r>
    <x v="182"/>
    <s v="105303"/>
    <s v="KR"/>
    <x v="2"/>
    <s v="70445878"/>
    <s v="30"/>
    <s v="Z_STM"/>
    <s v="0070445878000030"/>
    <s v="SPECIAL PRICING (CROSS-QUARTER)"/>
    <m/>
    <n v="11.55"/>
    <s v="0070445878000030"/>
    <n v="16"/>
    <s v="00000000/Z_STM"/>
    <n v="0"/>
    <n v="0"/>
    <n v="0"/>
    <n v="0"/>
    <n v="0.16500000000000001"/>
    <n v="0"/>
    <n v="0.1"/>
    <n v="1.155"/>
  </r>
  <r>
    <x v="182"/>
    <s v="105303"/>
    <s v="KR"/>
    <x v="2"/>
    <s v="70445878"/>
    <s v="40"/>
    <s v="Z_STM"/>
    <s v="0070445878000040"/>
    <s v="DOLBY VOICE - MINUTES/REV SHARE/SUP"/>
    <m/>
    <n v="1.21"/>
    <s v="0070445878000040"/>
    <n v="16"/>
    <s v="00000000/Z_STM"/>
    <n v="0"/>
    <n v="0"/>
    <n v="0"/>
    <n v="0"/>
    <n v="0.16500000000000001"/>
    <n v="0"/>
    <n v="0.1"/>
    <n v="0.121"/>
  </r>
  <r>
    <x v="183"/>
    <s v="105111"/>
    <s v="DE"/>
    <x v="7"/>
    <s v="70445823"/>
    <s v="10"/>
    <s v="Z_DVB"/>
    <s v="0070445823000010"/>
    <s v="DOLBY VOICE - MINUTES/REV SHARE/SUP"/>
    <m/>
    <n v="7295"/>
    <s v="0070445823000010"/>
    <n v="16"/>
    <s v="00000000/Z_DVB"/>
    <n v="0"/>
    <n v="0"/>
    <n v="0"/>
    <n v="0"/>
    <n v="0"/>
    <n v="0"/>
    <n v="0"/>
    <n v="0"/>
  </r>
  <r>
    <x v="184"/>
    <s v="105304"/>
    <s v="KR"/>
    <x v="2"/>
    <s v="70445891"/>
    <s v="10"/>
    <s v="Z_DTV"/>
    <s v="0070445891000010"/>
    <s v="DOLBY VOICE - MINUTES/REV SHARE/SUP"/>
    <m/>
    <n v="38426"/>
    <s v="0070445891000010"/>
    <n v="16"/>
    <s v="00000000/Z_DTV"/>
    <n v="0"/>
    <n v="0"/>
    <n v="0"/>
    <n v="0"/>
    <n v="0.16500000000000001"/>
    <n v="0"/>
    <n v="0.1"/>
    <n v="3842.6000000000004"/>
  </r>
  <r>
    <x v="185"/>
    <s v="124495"/>
    <s v="TW"/>
    <x v="1"/>
    <s v="70446084"/>
    <s v="10"/>
    <s v="Z_GCA"/>
    <s v="0070446084000010"/>
    <s v="STANDARD, HARDWARE, PCEE - QUARTERL"/>
    <n v="14838"/>
    <m/>
    <s v="0070446084000010"/>
    <n v="16"/>
    <s v="00000000/Z_GCA"/>
    <n v="0"/>
    <n v="0"/>
    <n v="0"/>
    <n v="0"/>
    <n v="0.2"/>
    <n v="2967.6000000000004"/>
    <n v="0.1"/>
    <n v="0"/>
  </r>
  <r>
    <x v="186"/>
    <s v="105341"/>
    <s v="NL"/>
    <x v="19"/>
    <s v="70446027"/>
    <s v="10"/>
    <s v="Z_CVD"/>
    <s v="0070446027000010"/>
    <s v="STANDARD, HARDWARE, PCEE - QUARTERL"/>
    <m/>
    <n v="36195"/>
    <s v="0070446027000010"/>
    <n v="16"/>
    <s v="00000000/Z_CVD"/>
    <n v="0"/>
    <n v="0"/>
    <n v="0"/>
    <n v="0"/>
    <n v="0"/>
    <n v="0"/>
    <n v="0"/>
    <n v="0"/>
  </r>
  <r>
    <x v="187"/>
    <s v="105053"/>
    <s v="CN"/>
    <x v="9"/>
    <s v="70445993"/>
    <s v="10"/>
    <s v="Z_DTV"/>
    <s v="0070445993000010"/>
    <s v="PRO, MOBILE/TABLET, DCP HARDWARE -"/>
    <n v="76800"/>
    <m/>
    <s v="0070445993000010"/>
    <n v="16"/>
    <s v="00000000/Z_DTV"/>
    <n v="0"/>
    <n v="0"/>
    <n v="0"/>
    <n v="0"/>
    <n v="0.1"/>
    <n v="7680"/>
    <n v="0.1"/>
    <n v="0"/>
  </r>
  <r>
    <x v="187"/>
    <s v="105053"/>
    <s v="CN"/>
    <x v="9"/>
    <s v="70446007"/>
    <s v="10"/>
    <s v="Z_STB"/>
    <s v="0070446007000010"/>
    <s v="PRO, MOBILE/TABLET, DCP HARDWARE -"/>
    <n v="2644"/>
    <m/>
    <s v="0070446007000010"/>
    <n v="16"/>
    <s v="00000000/Z_STB"/>
    <n v="0"/>
    <n v="0"/>
    <n v="0"/>
    <n v="0"/>
    <n v="0.1"/>
    <n v="264.40000000000003"/>
    <n v="0.1"/>
    <n v="0"/>
  </r>
  <r>
    <x v="187"/>
    <s v="105053"/>
    <s v="CN"/>
    <x v="9"/>
    <s v="70446007"/>
    <s v="20"/>
    <s v="Z_DTV"/>
    <s v="0070446007000020"/>
    <s v="STANDARD, HARDWARE, PCEE - QUARTERL"/>
    <n v="31526.89"/>
    <m/>
    <s v="0070446007000020"/>
    <n v="16"/>
    <s v="00000000/Z_DTV"/>
    <n v="0"/>
    <n v="0"/>
    <n v="0"/>
    <n v="0"/>
    <n v="0.1"/>
    <n v="3152.6890000000003"/>
    <n v="0.1"/>
    <n v="0"/>
  </r>
  <r>
    <x v="187"/>
    <s v="105053"/>
    <s v="CN"/>
    <x v="9"/>
    <s v="70446007"/>
    <s v="30"/>
    <s v="Z_DTB"/>
    <s v="0070446007000030"/>
    <s v="STANDARD, HARDWARE, PCEE - QUARTERL"/>
    <n v="452624.88"/>
    <m/>
    <s v="0070446007000030"/>
    <n v="16"/>
    <s v="00000000/Z_DTB"/>
    <n v="0"/>
    <n v="0"/>
    <n v="0"/>
    <n v="0"/>
    <n v="0.1"/>
    <n v="45262.488000000005"/>
    <n v="0.1"/>
    <n v="0"/>
  </r>
  <r>
    <x v="187"/>
    <s v="105053"/>
    <s v="CN"/>
    <x v="9"/>
    <s v="70446007"/>
    <s v="40"/>
    <s v="Z_DTB"/>
    <s v="0070446007000040"/>
    <s v="STANDARD, HARDWARE, PCEE - QUARTERL"/>
    <n v="74855.600000000006"/>
    <m/>
    <s v="0070446007000040"/>
    <n v="16"/>
    <s v="00000000/Z_DTB"/>
    <n v="0"/>
    <n v="0"/>
    <n v="0"/>
    <n v="0"/>
    <n v="0.1"/>
    <n v="7485.5600000000013"/>
    <n v="0.1"/>
    <n v="0"/>
  </r>
  <r>
    <x v="187"/>
    <s v="105053"/>
    <s v="CN"/>
    <x v="9"/>
    <s v="70446007"/>
    <s v="50"/>
    <s v="Z_DMT"/>
    <s v="0070446007000050"/>
    <s v="STANDARD, HARDWARE, PCEE - QUARTERL"/>
    <n v="10722.35"/>
    <m/>
    <s v="0070446007000050"/>
    <n v="16"/>
    <s v="00000000/Z_DMT"/>
    <n v="0"/>
    <n v="0"/>
    <n v="0"/>
    <n v="0"/>
    <n v="0.1"/>
    <n v="1072.2350000000001"/>
    <n v="0.1"/>
    <n v="0"/>
  </r>
  <r>
    <x v="187"/>
    <s v="105053"/>
    <s v="CN"/>
    <x v="9"/>
    <s v="70446007"/>
    <s v="60"/>
    <s v="Z_DMT"/>
    <s v="0070446007000060"/>
    <s v="STANDARD, HARDWARE, PCEE - QUARTERL"/>
    <n v="4595.28"/>
    <m/>
    <s v="0070446007000060"/>
    <n v="16"/>
    <s v="00000000/Z_DMT"/>
    <n v="0"/>
    <n v="0"/>
    <n v="0"/>
    <n v="0"/>
    <n v="0.1"/>
    <n v="459.52800000000002"/>
    <n v="0.1"/>
    <n v="0"/>
  </r>
  <r>
    <x v="187"/>
    <s v="105053"/>
    <s v="CN"/>
    <x v="9"/>
    <s v="70446019"/>
    <s v="10"/>
    <s v="Z_STBIP"/>
    <s v="0070446019000010"/>
    <s v="STANDARD, HARDWARE, PCEE - QUARTERL"/>
    <n v="-13080"/>
    <m/>
    <s v="0070446019000010"/>
    <n v="16"/>
    <s v="00000000/Z_STBIP"/>
    <n v="0"/>
    <n v="0"/>
    <n v="0"/>
    <n v="0"/>
    <n v="0.1"/>
    <n v="-1308"/>
    <n v="0.1"/>
    <n v="0"/>
  </r>
  <r>
    <x v="187"/>
    <s v="105053"/>
    <s v="CN"/>
    <x v="9"/>
    <s v="70446019"/>
    <s v="20"/>
    <s v="Z_DTB"/>
    <s v="0070446019000020"/>
    <s v="STANDARD, HARDWARE, PCEE - QUARTERL"/>
    <n v="-131004"/>
    <m/>
    <s v="0070446019000020"/>
    <n v="16"/>
    <s v="00000000/Z_DTB"/>
    <n v="0"/>
    <n v="0"/>
    <n v="0"/>
    <n v="0"/>
    <n v="0.1"/>
    <n v="-13100.400000000001"/>
    <n v="0.1"/>
    <n v="0"/>
  </r>
  <r>
    <x v="188"/>
    <s v="105695"/>
    <s v="US"/>
    <x v="0"/>
    <s v="70445778"/>
    <s v="10"/>
    <s v="Z_CSD"/>
    <s v="0070445778000010"/>
    <s v="STANDARD, HARDWARE, PCEE - QUARTERL"/>
    <n v="382.55"/>
    <m/>
    <s v="0070445778000010"/>
    <n v="16"/>
    <s v="00000000/Z_CSD"/>
    <n v="0"/>
    <n v="0"/>
    <n v="0"/>
    <n v="0"/>
    <n v="0"/>
    <n v="0"/>
    <n v="0"/>
    <n v="0"/>
  </r>
  <r>
    <x v="188"/>
    <s v="105695"/>
    <s v="US"/>
    <x v="0"/>
    <s v="70445778"/>
    <s v="20"/>
    <s v="Z_CSD"/>
    <s v="0070445778000020"/>
    <s v="SPECIAL PRICING (CROSS-QUARTER)"/>
    <n v="38.21"/>
    <m/>
    <s v="0070445778000020"/>
    <n v="16"/>
    <s v="00000000/Z_CSD"/>
    <n v="0"/>
    <n v="0"/>
    <n v="0"/>
    <n v="0"/>
    <n v="0"/>
    <n v="0"/>
    <n v="0"/>
    <n v="0"/>
  </r>
  <r>
    <x v="188"/>
    <s v="105695"/>
    <s v="US"/>
    <x v="0"/>
    <s v="70445778"/>
    <s v="30"/>
    <s v="Z_CSD"/>
    <s v="0070445778000030"/>
    <s v="STANDARD, HARDWARE, PCEE - QUARTERL"/>
    <n v="36.229999999999997"/>
    <m/>
    <s v="0070445778000030"/>
    <n v="16"/>
    <s v="00000000/Z_CSD"/>
    <n v="0"/>
    <n v="0"/>
    <n v="0"/>
    <n v="0"/>
    <n v="0"/>
    <n v="0"/>
    <n v="0"/>
    <n v="0"/>
  </r>
  <r>
    <x v="189"/>
    <s v="107118"/>
    <s v="DE"/>
    <x v="7"/>
    <s v="70446063"/>
    <s v="10"/>
    <s v="Z_CSD"/>
    <s v="0070446063000010"/>
    <s v="PRO, MOBILE/TABLET, DCP HARDWARE -"/>
    <m/>
    <n v="45839.01"/>
    <s v="0070446063000010"/>
    <n v="16"/>
    <s v="00000000/Z_CSD"/>
    <n v="0"/>
    <n v="0"/>
    <n v="0"/>
    <n v="0"/>
    <n v="0"/>
    <n v="0"/>
    <n v="0"/>
    <n v="0"/>
  </r>
  <r>
    <x v="189"/>
    <s v="107118"/>
    <s v="DE"/>
    <x v="7"/>
    <s v="70446063"/>
    <s v="20"/>
    <s v="Z_CSD"/>
    <s v="0070446063000020"/>
    <s v="PRO, MOBILE/TABLET, DCP HARDWARE -"/>
    <m/>
    <n v="6698.99"/>
    <s v="0070446063000020"/>
    <n v="16"/>
    <s v="00000000/Z_CSD"/>
    <n v="0"/>
    <n v="0"/>
    <n v="0"/>
    <n v="0"/>
    <n v="0"/>
    <n v="0"/>
    <n v="0"/>
    <n v="0"/>
  </r>
  <r>
    <x v="189"/>
    <s v="107118"/>
    <s v="DE"/>
    <x v="7"/>
    <s v="70446063"/>
    <s v="30"/>
    <s v="Z_SPKA"/>
    <s v="0070446063000030"/>
    <s v="PRO, MOBILE/TABLET, DCP HARDWARE -"/>
    <m/>
    <n v="4382"/>
    <s v="0070446063000030"/>
    <n v="16"/>
    <s v="00000000/Z_SPKA"/>
    <n v="0"/>
    <n v="0"/>
    <n v="0"/>
    <n v="0"/>
    <n v="0"/>
    <n v="0"/>
    <n v="0"/>
    <n v="0"/>
  </r>
  <r>
    <x v="189"/>
    <s v="107118"/>
    <s v="DE"/>
    <x v="7"/>
    <s v="70446063"/>
    <s v="40"/>
    <s v="Z_IBP"/>
    <s v="0070446063000040"/>
    <s v="PRO, MOBILE/TABLET, DCP HARDWARE -"/>
    <m/>
    <n v="7023.29"/>
    <s v="0070446063000040"/>
    <n v="16"/>
    <s v="00000000/Z_IBP"/>
    <n v="0"/>
    <n v="0"/>
    <n v="0"/>
    <n v="0"/>
    <n v="0"/>
    <n v="0"/>
    <n v="0"/>
    <n v="0"/>
  </r>
  <r>
    <x v="189"/>
    <s v="107118"/>
    <s v="DE"/>
    <x v="7"/>
    <s v="70446063"/>
    <s v="50"/>
    <s v="Z_IBP"/>
    <s v="0070446063000050"/>
    <s v="STANDARD, HARDWARE, PCEE - QUARTERL"/>
    <m/>
    <n v="1506.04"/>
    <s v="0070446063000050"/>
    <n v="16"/>
    <s v="00000000/Z_IBP"/>
    <n v="0"/>
    <n v="0"/>
    <n v="0"/>
    <n v="0"/>
    <n v="0"/>
    <n v="0"/>
    <n v="0"/>
    <n v="0"/>
  </r>
  <r>
    <x v="189"/>
    <s v="107118"/>
    <s v="DE"/>
    <x v="7"/>
    <s v="70446063"/>
    <s v="60"/>
    <s v="Z_IBP"/>
    <s v="0070446063000060"/>
    <s v="STANDARD, HARDWARE, PCEE - QUARTERL"/>
    <m/>
    <n v="7379.67"/>
    <s v="0070446063000060"/>
    <n v="16"/>
    <s v="00000000/Z_IBP"/>
    <n v="0"/>
    <n v="0"/>
    <n v="0"/>
    <n v="0"/>
    <n v="0"/>
    <n v="0"/>
    <n v="0"/>
    <n v="0"/>
  </r>
  <r>
    <x v="189"/>
    <s v="107118"/>
    <s v="DE"/>
    <x v="7"/>
    <s v="70446063"/>
    <s v="70"/>
    <s v="Z_SBA"/>
    <s v="0070446063000070"/>
    <s v="STANDARD, HARDWARE, PCEE - QUARTERL"/>
    <m/>
    <n v="75863.02"/>
    <s v="0070446063000070"/>
    <n v="16"/>
    <s v="00000000/Z_SBA"/>
    <n v="0"/>
    <n v="0"/>
    <n v="0"/>
    <n v="0"/>
    <n v="0"/>
    <n v="0"/>
    <n v="0"/>
    <n v="0"/>
  </r>
  <r>
    <x v="189"/>
    <s v="107118"/>
    <s v="DE"/>
    <x v="7"/>
    <s v="70446063"/>
    <s v="80"/>
    <s v="Z_SBA"/>
    <s v="0070446063000080"/>
    <s v="SPECIAL PRICING - QUARTERLY"/>
    <m/>
    <n v="11712.86"/>
    <s v="0070446063000080"/>
    <n v="16"/>
    <s v="00000000/Z_SBA"/>
    <n v="0"/>
    <n v="0"/>
    <n v="0"/>
    <n v="0"/>
    <n v="0"/>
    <n v="0"/>
    <n v="0"/>
    <n v="0"/>
  </r>
  <r>
    <x v="189"/>
    <s v="107118"/>
    <s v="DE"/>
    <x v="7"/>
    <s v="70446063"/>
    <s v="90"/>
    <s v="Z_SBA"/>
    <s v="0070446063000090"/>
    <s v="STANDARD, HARDWARE, PCEE - QUARTERL"/>
    <m/>
    <n v="655.12"/>
    <s v="0070446063000090"/>
    <n v="16"/>
    <s v="00000000/Z_SBA"/>
    <n v="0"/>
    <n v="0"/>
    <n v="0"/>
    <n v="0"/>
    <n v="0"/>
    <n v="0"/>
    <n v="0"/>
    <n v="0"/>
  </r>
  <r>
    <x v="190"/>
    <s v="105699"/>
    <s v="US"/>
    <x v="0"/>
    <s v="70445791"/>
    <s v="10"/>
    <s v="Z_CVD"/>
    <s v="0070445791000010"/>
    <s v="VISION COMMITMENT SALES"/>
    <n v="7"/>
    <m/>
    <s v="0070445791000010"/>
    <n v="16"/>
    <s v="00000000/Z_CVD"/>
    <n v="0"/>
    <n v="0"/>
    <n v="0"/>
    <n v="0"/>
    <n v="0"/>
    <n v="0"/>
    <n v="0"/>
    <n v="0"/>
  </r>
  <r>
    <x v="190"/>
    <s v="105699"/>
    <s v="US"/>
    <x v="0"/>
    <s v="70445791"/>
    <s v="20"/>
    <s v="Z_SDC"/>
    <s v="0070445791000020"/>
    <s v="VISION COMMITMENT SALES"/>
    <n v="731.22"/>
    <m/>
    <s v="0070445791000020"/>
    <n v="16"/>
    <s v="00000000/Z_SDC"/>
    <n v="0"/>
    <n v="0"/>
    <n v="0"/>
    <n v="0"/>
    <n v="0"/>
    <n v="0"/>
    <n v="0"/>
    <n v="0"/>
  </r>
  <r>
    <x v="190"/>
    <s v="105699"/>
    <s v="US"/>
    <x v="0"/>
    <s v="70445791"/>
    <s v="30"/>
    <s v="Z_SDC"/>
    <s v="0070445791000030"/>
    <s v="PRO, MOBILE/TABLET, DCP HARDWARE -"/>
    <n v="89118.78"/>
    <m/>
    <s v="0070445791000030"/>
    <n v="16"/>
    <s v="00000000/Z_SDC"/>
    <n v="0"/>
    <n v="0"/>
    <n v="0"/>
    <n v="0"/>
    <n v="0"/>
    <n v="0"/>
    <n v="0"/>
    <n v="0"/>
  </r>
  <r>
    <x v="191"/>
    <s v="129538"/>
    <s v="US"/>
    <x v="0"/>
    <s v="70445900"/>
    <s v="10"/>
    <s v="Z_W8TB"/>
    <s v="0070445900000010"/>
    <s v="PRO, MOBILE/TABLET, DCP HARDWARE -"/>
    <n v="17750"/>
    <m/>
    <s v="0070445900000010"/>
    <n v="16"/>
    <s v="00000000/Z_W8TB"/>
    <n v="0"/>
    <n v="0"/>
    <n v="0"/>
    <n v="0"/>
    <n v="0"/>
    <n v="0"/>
    <n v="0"/>
    <n v="0"/>
  </r>
  <r>
    <x v="192"/>
    <s v="124238"/>
    <s v="CA"/>
    <x v="17"/>
    <s v="70445955"/>
    <s v="10"/>
    <s v="Z_CSD"/>
    <s v="0070445955000010"/>
    <s v="PRO, MOBILE/TABLET, DCP HARDWARE -"/>
    <n v="19980.97"/>
    <m/>
    <s v="0070445955000010"/>
    <n v="16"/>
    <s v="00000000/Z_CSD"/>
    <n v="0"/>
    <n v="0"/>
    <n v="0"/>
    <n v="0"/>
    <n v="0"/>
    <n v="0"/>
    <n v="0"/>
    <n v="0"/>
  </r>
  <r>
    <x v="192"/>
    <s v="124238"/>
    <s v="CA"/>
    <x v="17"/>
    <s v="70445955"/>
    <s v="20"/>
    <s v="Z_CSD"/>
    <s v="0070445955000020"/>
    <s v="PRO, MOBILE/TABLET, DCP HARDWARE -"/>
    <n v="836.43"/>
    <m/>
    <s v="0070445955000020"/>
    <n v="16"/>
    <s v="00000000/Z_CSD"/>
    <n v="0"/>
    <n v="0"/>
    <n v="0"/>
    <n v="0"/>
    <n v="0"/>
    <n v="0"/>
    <n v="0"/>
    <n v="0"/>
  </r>
  <r>
    <x v="192"/>
    <s v="124238"/>
    <s v="CA"/>
    <x v="17"/>
    <s v="70445955"/>
    <s v="30"/>
    <s v="Z_CSD"/>
    <s v="0070445955000030"/>
    <s v="PRO, MOBILE/TABLET, DCP HARDWARE -"/>
    <n v="4198.6000000000004"/>
    <m/>
    <s v="0070445955000030"/>
    <n v="16"/>
    <s v="00000000/Z_CSD"/>
    <n v="0"/>
    <n v="0"/>
    <n v="0"/>
    <n v="0"/>
    <n v="0"/>
    <n v="0"/>
    <n v="0"/>
    <n v="0"/>
  </r>
  <r>
    <x v="193"/>
    <s v="105054"/>
    <s v="CN"/>
    <x v="9"/>
    <s v="70446036"/>
    <s v="10"/>
    <s v="Z_DHDO"/>
    <s v="0070446036000010"/>
    <s v="PRO, MOBILE/TABLET, DCP HARDWARE -"/>
    <n v="139015"/>
    <m/>
    <s v="0070446036000010"/>
    <n v="16"/>
    <s v="00000000/Z_DHDO"/>
    <n v="0"/>
    <n v="0"/>
    <n v="0"/>
    <n v="0"/>
    <n v="0.1"/>
    <n v="13901.5"/>
    <n v="0.1"/>
    <n v="0"/>
  </r>
  <r>
    <x v="193"/>
    <s v="105054"/>
    <s v="CN"/>
    <x v="9"/>
    <s v="70446036"/>
    <s v="20"/>
    <s v="Z_PC1"/>
    <s v="0070446036000020"/>
    <s v="PRO, MOBILE/TABLET, DCP HARDWARE -"/>
    <n v="470000"/>
    <m/>
    <s v="0070446036000020"/>
    <n v="16"/>
    <s v="00000000/Z_PC1"/>
    <n v="0"/>
    <n v="0"/>
    <n v="0"/>
    <n v="0"/>
    <n v="0.1"/>
    <n v="47000"/>
    <n v="0.1"/>
    <n v="0"/>
  </r>
  <r>
    <x v="193"/>
    <s v="105054"/>
    <s v="CN"/>
    <x v="9"/>
    <s v="70446036"/>
    <s v="30"/>
    <s v="Z_W8PB"/>
    <s v="0070446036000030"/>
    <s v="MDF"/>
    <n v="1780855.97"/>
    <m/>
    <s v="0070446036000030"/>
    <n v="16"/>
    <s v="00000000/Z_W8PB"/>
    <n v="1"/>
    <n v="0"/>
    <n v="0"/>
    <n v="0"/>
    <n v="0"/>
    <n v="0"/>
    <n v="0"/>
    <n v="0"/>
  </r>
  <r>
    <x v="194"/>
    <s v="106966"/>
    <s v="CN"/>
    <x v="9"/>
    <s v="70445972"/>
    <s v="10"/>
    <s v="Z_MBL"/>
    <s v="0070445972000010"/>
    <s v="MDF"/>
    <n v="150000"/>
    <m/>
    <s v="0070445972000010"/>
    <n v="16"/>
    <s v="00000000/Z_MBL"/>
    <n v="1"/>
    <n v="0"/>
    <n v="0"/>
    <n v="0"/>
    <n v="0"/>
    <n v="0"/>
    <n v="0"/>
    <n v="0"/>
  </r>
  <r>
    <x v="194"/>
    <s v="106966"/>
    <s v="CN"/>
    <x v="9"/>
    <s v="70445972"/>
    <s v="20"/>
    <s v="Z_MTB"/>
    <s v="0070445972000020"/>
    <s v="IPP ESTIMATES"/>
    <n v="42000"/>
    <m/>
    <s v="0070445972000020"/>
    <n v="16"/>
    <s v="00000000/Z_MTB"/>
    <n v="0"/>
    <n v="0"/>
    <n v="0"/>
    <n v="0"/>
    <n v="0.1"/>
    <n v="4200"/>
    <n v="0.1"/>
    <n v="0"/>
  </r>
  <r>
    <x v="195"/>
    <s v="119774"/>
    <s v="HK"/>
    <x v="6"/>
    <s v="70445927"/>
    <s v="10"/>
    <s v="Z_PC1"/>
    <s v="0070445927000010"/>
    <s v="IPP ESTIMATES"/>
    <n v="2664450"/>
    <m/>
    <s v="0070445927000010"/>
    <n v="16"/>
    <s v="00000000/Z_PC1"/>
    <n v="0"/>
    <n v="0"/>
    <n v="0"/>
    <n v="0"/>
    <n v="4.9500000000000002E-2"/>
    <n v="131890.27499999999"/>
    <n v="0.03"/>
    <n v="0"/>
  </r>
  <r>
    <x v="195"/>
    <s v="119774"/>
    <s v="HK"/>
    <x v="6"/>
    <s v="70445927"/>
    <s v="20"/>
    <s v="Z_DHDO"/>
    <s v="0070445927000020"/>
    <s v="IPP ESTIMATES"/>
    <n v="275846"/>
    <m/>
    <s v="0070445927000020"/>
    <n v="16"/>
    <s v="00000000/Z_DHDO"/>
    <n v="0"/>
    <n v="0"/>
    <n v="0"/>
    <n v="0"/>
    <n v="4.9500000000000002E-2"/>
    <n v="13654.377"/>
    <n v="0.03"/>
    <n v="0"/>
  </r>
  <r>
    <x v="195"/>
    <s v="119774"/>
    <s v="HK"/>
    <x v="6"/>
    <s v="70445927"/>
    <s v="30"/>
    <s v="Z_DHNO"/>
    <s v="0070445927000030"/>
    <s v="IPP ESTIMATES"/>
    <n v="42557"/>
    <m/>
    <s v="0070445927000030"/>
    <n v="16"/>
    <s v="00000000/Z_DHNO"/>
    <n v="0"/>
    <n v="0"/>
    <n v="0"/>
    <n v="0"/>
    <n v="4.9500000000000002E-2"/>
    <n v="2106.5715"/>
    <n v="0.03"/>
    <n v="0"/>
  </r>
  <r>
    <x v="195"/>
    <s v="119774"/>
    <s v="HK"/>
    <x v="6"/>
    <s v="70445927"/>
    <s v="40"/>
    <s v="Z_PC1"/>
    <s v="0070445927000040"/>
    <s v="IPP ESTIMATES"/>
    <n v="588794"/>
    <m/>
    <s v="0070445927000040"/>
    <n v="16"/>
    <s v="00000000/Z_PC1"/>
    <n v="0"/>
    <n v="0"/>
    <n v="0"/>
    <n v="0"/>
    <n v="4.9500000000000002E-2"/>
    <n v="29145.303"/>
    <n v="0.03"/>
    <n v="0"/>
  </r>
  <r>
    <x v="195"/>
    <s v="119774"/>
    <s v="HK"/>
    <x v="6"/>
    <s v="70445927"/>
    <s v="50"/>
    <s v="Z_PCI"/>
    <s v="0070445927000050"/>
    <s v="IPP ESTIMATES"/>
    <n v="257950"/>
    <m/>
    <s v="0070445927000050"/>
    <n v="16"/>
    <s v="00000000/Z_PCI"/>
    <n v="0"/>
    <n v="0"/>
    <n v="0"/>
    <n v="0"/>
    <n v="4.9500000000000002E-2"/>
    <n v="12768.525000000001"/>
    <n v="0.03"/>
    <n v="0"/>
  </r>
  <r>
    <x v="195"/>
    <s v="119774"/>
    <s v="HK"/>
    <x v="6"/>
    <s v="70445927"/>
    <s v="60"/>
    <s v="Z_PCV"/>
    <s v="0070445927000060"/>
    <s v="STANDARD, HARDWARE, PCEE - QUARTERL"/>
    <n v="5000"/>
    <m/>
    <s v="0070445927000060"/>
    <n v="16"/>
    <s v="00000000/Z_PCV"/>
    <n v="0"/>
    <n v="0"/>
    <n v="0"/>
    <n v="0"/>
    <n v="4.9500000000000002E-2"/>
    <n v="247.5"/>
    <n v="0.03"/>
    <n v="0"/>
  </r>
  <r>
    <x v="195"/>
    <s v="119774"/>
    <s v="HK"/>
    <x v="6"/>
    <s v="70445927"/>
    <s v="70"/>
    <s v="Z_PC1"/>
    <s v="0070445927000070"/>
    <s v="STANDARD, HARDWARE, PCEE - QUARTERL"/>
    <n v="291108.68"/>
    <m/>
    <s v="0070445927000070"/>
    <n v="16"/>
    <s v="00000000/Z_PC1"/>
    <n v="0"/>
    <n v="0"/>
    <n v="0"/>
    <n v="0"/>
    <n v="4.9500000000000002E-2"/>
    <n v="14409.879660000001"/>
    <n v="0.03"/>
    <n v="0"/>
  </r>
  <r>
    <x v="195"/>
    <s v="119774"/>
    <s v="HK"/>
    <x v="6"/>
    <s v="70445927"/>
    <s v="80"/>
    <s v="Z_PC1"/>
    <s v="0070445927000080"/>
    <s v="STANDARD, HARDWARE, PCEE - QUARTERL"/>
    <n v="42358.62"/>
    <m/>
    <s v="0070445927000080"/>
    <n v="16"/>
    <s v="00000000/Z_PC1"/>
    <n v="0"/>
    <n v="0"/>
    <n v="0"/>
    <n v="0"/>
    <n v="4.9500000000000002E-2"/>
    <n v="2096.7516900000001"/>
    <n v="0.03"/>
    <n v="0"/>
  </r>
  <r>
    <x v="195"/>
    <s v="119774"/>
    <s v="HK"/>
    <x v="6"/>
    <s v="70445927"/>
    <s v="90"/>
    <s v="Z_PC1"/>
    <s v="0070445927000090"/>
    <s v="STANDARD, HARDWARE, PCEE - QUARTERL"/>
    <n v="266098.21000000002"/>
    <m/>
    <s v="0070445927000090"/>
    <n v="16"/>
    <s v="00000000/Z_PC1"/>
    <n v="0"/>
    <n v="0"/>
    <n v="0"/>
    <n v="0"/>
    <n v="4.9500000000000002E-2"/>
    <n v="13171.861395000002"/>
    <n v="0.03"/>
    <n v="0"/>
  </r>
  <r>
    <x v="195"/>
    <s v="119774"/>
    <s v="HK"/>
    <x v="6"/>
    <s v="70445927"/>
    <s v="100"/>
    <s v="Z_W8PB"/>
    <s v="0070445927000100"/>
    <s v="STANDARD, HARDWARE, PCEE - QUARTERL"/>
    <n v="1209812.57"/>
    <m/>
    <s v="0070445927000100"/>
    <n v="16"/>
    <s v="00000000/Z_W8PB"/>
    <n v="0"/>
    <n v="0"/>
    <n v="0"/>
    <n v="0"/>
    <n v="4.9500000000000002E-2"/>
    <n v="59885.722215000009"/>
    <n v="0.03"/>
    <n v="0"/>
  </r>
  <r>
    <x v="196"/>
    <s v="105309"/>
    <s v="KR"/>
    <x v="2"/>
    <s v="70445906"/>
    <s v="10"/>
    <s v="Z_DHDO"/>
    <s v="0070445906000010"/>
    <s v="STANDARD, HARDWARE, PCEE - QUARTERL"/>
    <m/>
    <n v="15520"/>
    <s v="0070445906000010"/>
    <n v="16"/>
    <s v="00000000/Z_DHDO"/>
    <n v="0"/>
    <n v="0"/>
    <n v="0"/>
    <n v="0"/>
    <n v="0.16500000000000001"/>
    <n v="0"/>
    <n v="0.1"/>
    <n v="1552"/>
  </r>
  <r>
    <x v="196"/>
    <s v="105309"/>
    <s v="KR"/>
    <x v="2"/>
    <s v="70445906"/>
    <s v="20"/>
    <s v="Z_W8PB"/>
    <s v="0070445906000020"/>
    <s v="STANDARD, HARDWARE, PCEE - QUARTERL"/>
    <m/>
    <n v="41392"/>
    <s v="0070445906000020"/>
    <n v="16"/>
    <s v="00000000/Z_W8PB"/>
    <n v="0"/>
    <n v="0"/>
    <n v="0"/>
    <n v="0"/>
    <n v="0.16500000000000001"/>
    <n v="0"/>
    <n v="0.1"/>
    <n v="4139.2"/>
  </r>
  <r>
    <x v="196"/>
    <s v="105309"/>
    <s v="KR"/>
    <x v="2"/>
    <s v="70445922"/>
    <s v="10"/>
    <s v="Z_CVD"/>
    <s v="0070445922000010"/>
    <s v="STANDARD, HARDWARE, PCEE - QUARTERL"/>
    <m/>
    <n v="36165.43"/>
    <s v="0070445922000010"/>
    <n v="16"/>
    <s v="00000000/Z_CVD"/>
    <n v="0"/>
    <n v="0"/>
    <n v="0"/>
    <n v="0"/>
    <n v="0.16500000000000001"/>
    <n v="0"/>
    <n v="0.1"/>
    <n v="3616.5430000000001"/>
  </r>
  <r>
    <x v="196"/>
    <s v="105309"/>
    <s v="KR"/>
    <x v="2"/>
    <s v="70445922"/>
    <s v="20"/>
    <s v="Z_CVD"/>
    <s v="0070445922000020"/>
    <s v="STANDARD, HARDWARE, PCEE - QUARTERL"/>
    <m/>
    <n v="2740.57"/>
    <s v="0070445922000020"/>
    <n v="16"/>
    <s v="00000000/Z_CVD"/>
    <n v="0"/>
    <n v="0"/>
    <n v="0"/>
    <n v="0"/>
    <n v="0.16500000000000001"/>
    <n v="0"/>
    <n v="0.1"/>
    <n v="274.05700000000002"/>
  </r>
  <r>
    <x v="196"/>
    <s v="105309"/>
    <s v="KR"/>
    <x v="2"/>
    <s v="70445922"/>
    <s v="30"/>
    <s v="Z_DTB"/>
    <s v="0070445922000030"/>
    <s v="STANDARD, HARDWARE, PCEE - QUARTERL"/>
    <m/>
    <n v="551335.35"/>
    <s v="0070445922000030"/>
    <n v="16"/>
    <s v="00000000/Z_DTB"/>
    <n v="0"/>
    <n v="0"/>
    <n v="0"/>
    <n v="0"/>
    <n v="0.16500000000000001"/>
    <n v="0"/>
    <n v="0.1"/>
    <n v="55133.535000000003"/>
  </r>
  <r>
    <x v="196"/>
    <s v="105309"/>
    <s v="KR"/>
    <x v="2"/>
    <s v="70445922"/>
    <s v="40"/>
    <s v="Z_DTB"/>
    <s v="0070445922000040"/>
    <s v="STANDARD, HARDWARE, PCEE - QUARTERL"/>
    <m/>
    <n v="1171263.73"/>
    <s v="0070445922000040"/>
    <n v="16"/>
    <s v="00000000/Z_DTB"/>
    <n v="0"/>
    <n v="0"/>
    <n v="0"/>
    <n v="0"/>
    <n v="0.16500000000000001"/>
    <n v="0"/>
    <n v="0.1"/>
    <n v="117126.37300000001"/>
  </r>
  <r>
    <x v="196"/>
    <s v="105309"/>
    <s v="KR"/>
    <x v="2"/>
    <s v="70445922"/>
    <s v="50"/>
    <s v="Z_DTB"/>
    <s v="0070445922000050"/>
    <s v="STANDARD, HARDWARE, PCEE - QUARTERL"/>
    <m/>
    <n v="3404557.65"/>
    <s v="0070445922000050"/>
    <n v="16"/>
    <s v="00000000/Z_DTB"/>
    <n v="0"/>
    <n v="0"/>
    <n v="0"/>
    <n v="0"/>
    <n v="0.16500000000000001"/>
    <n v="0"/>
    <n v="0.1"/>
    <n v="340455.76500000001"/>
  </r>
  <r>
    <x v="196"/>
    <s v="105309"/>
    <s v="KR"/>
    <x v="2"/>
    <s v="70445922"/>
    <s v="60"/>
    <s v="Z_DTB"/>
    <s v="0070445922000060"/>
    <s v="STANDARD, HARDWARE, PCEE - QUARTERL"/>
    <m/>
    <n v="190897.54"/>
    <s v="0070445922000060"/>
    <n v="16"/>
    <s v="00000000/Z_DTB"/>
    <n v="0"/>
    <n v="0"/>
    <n v="0"/>
    <n v="0"/>
    <n v="0.16500000000000001"/>
    <n v="0"/>
    <n v="0.1"/>
    <n v="19089.754000000001"/>
  </r>
  <r>
    <x v="196"/>
    <s v="105309"/>
    <s v="KR"/>
    <x v="2"/>
    <s v="70445922"/>
    <s v="70"/>
    <s v="Z_DTI"/>
    <s v="0070445922000070"/>
    <s v="PRO, MOBILE/TABLET, DCP HARDWARE -"/>
    <m/>
    <n v="13929.83"/>
    <s v="0070445922000070"/>
    <n v="16"/>
    <s v="00000000/Z_DTI"/>
    <n v="0"/>
    <n v="0"/>
    <n v="0"/>
    <n v="0"/>
    <n v="0.16500000000000001"/>
    <n v="0"/>
    <n v="0.1"/>
    <n v="1392.9830000000002"/>
  </r>
  <r>
    <x v="196"/>
    <s v="105309"/>
    <s v="KR"/>
    <x v="2"/>
    <s v="70445922"/>
    <s v="80"/>
    <s v="Z_DTV"/>
    <s v="0070445922000080"/>
    <s v="PRO, MOBILE/TABLET, DCP HARDWARE -"/>
    <m/>
    <n v="50958.16"/>
    <s v="0070445922000080"/>
    <n v="16"/>
    <s v="00000000/Z_DTV"/>
    <n v="0"/>
    <n v="0"/>
    <n v="0"/>
    <n v="0"/>
    <n v="0.16500000000000001"/>
    <n v="0"/>
    <n v="0.1"/>
    <n v="5095.8160000000007"/>
  </r>
  <r>
    <x v="196"/>
    <s v="105309"/>
    <s v="KR"/>
    <x v="2"/>
    <s v="70445922"/>
    <s v="90"/>
    <s v="Z_DTB"/>
    <s v="0070445922000090"/>
    <s v="STANDARD, HARDWARE, PCEE - QUARTERL"/>
    <m/>
    <n v="572016.5"/>
    <s v="0070445922000090"/>
    <n v="16"/>
    <s v="00000000/Z_DTB"/>
    <n v="0"/>
    <n v="0"/>
    <n v="0"/>
    <n v="0"/>
    <n v="0.16500000000000001"/>
    <n v="0"/>
    <n v="0.1"/>
    <n v="57201.65"/>
  </r>
  <r>
    <x v="196"/>
    <s v="105309"/>
    <s v="KR"/>
    <x v="2"/>
    <s v="70445922"/>
    <s v="100"/>
    <s v="Z_CSD"/>
    <s v="0070445922000100"/>
    <s v="STANDARD, HARDWARE, PCEE - QUARTERL"/>
    <m/>
    <n v="3462"/>
    <s v="0070445922000100"/>
    <n v="16"/>
    <s v="00000000/Z_CSD"/>
    <n v="0"/>
    <n v="0"/>
    <n v="0"/>
    <n v="0"/>
    <n v="0.16500000000000001"/>
    <n v="0"/>
    <n v="0.1"/>
    <n v="346.20000000000005"/>
  </r>
  <r>
    <x v="196"/>
    <s v="105309"/>
    <s v="KR"/>
    <x v="2"/>
    <s v="70445922"/>
    <s v="110"/>
    <s v="Z_DVD-4"/>
    <s v="0070445922000110"/>
    <s v="STANDARD, HARDWARE, PCEE - QUARTERL"/>
    <m/>
    <n v="332286"/>
    <s v="0070445922000110"/>
    <n v="16"/>
    <s v="00000000/Z_DVD-4"/>
    <n v="0"/>
    <n v="0"/>
    <n v="0"/>
    <n v="0"/>
    <n v="0.16500000000000001"/>
    <n v="0"/>
    <n v="0.1"/>
    <n v="33228.6"/>
  </r>
  <r>
    <x v="196"/>
    <s v="105309"/>
    <s v="KR"/>
    <x v="2"/>
    <s v="70445922"/>
    <s v="120"/>
    <s v="Z_DVD-6"/>
    <s v="0070445922000120"/>
    <s v="PRO, MOBILE/TABLET, DCP HARDWARE -"/>
    <m/>
    <n v="8086"/>
    <s v="0070445922000120"/>
    <n v="16"/>
    <s v="00000000/Z_DVD-6"/>
    <n v="0"/>
    <n v="0"/>
    <n v="0"/>
    <n v="0"/>
    <n v="0.16500000000000001"/>
    <n v="0"/>
    <n v="0.1"/>
    <n v="808.6"/>
  </r>
  <r>
    <x v="196"/>
    <s v="105309"/>
    <s v="KR"/>
    <x v="2"/>
    <s v="70445922"/>
    <s v="130"/>
    <s v="Z_IBP"/>
    <s v="0070445922000130"/>
    <s v="STANDARD, HARDWARE, PCEE - QUARTERL"/>
    <m/>
    <n v="30889.360000000001"/>
    <s v="0070445922000130"/>
    <n v="16"/>
    <s v="00000000/Z_IBP"/>
    <n v="0"/>
    <n v="0"/>
    <n v="0"/>
    <n v="0"/>
    <n v="0.16500000000000001"/>
    <n v="0"/>
    <n v="0.1"/>
    <n v="3088.9360000000001"/>
  </r>
  <r>
    <x v="196"/>
    <s v="105309"/>
    <s v="KR"/>
    <x v="2"/>
    <s v="70445922"/>
    <s v="140"/>
    <s v="Z_IDV"/>
    <s v="0070445922000140"/>
    <s v="STANDARD, HARDWARE, PCEE - QUARTERL"/>
    <m/>
    <n v="50290.14"/>
    <s v="0070445922000140"/>
    <n v="16"/>
    <s v="00000000/Z_IDV"/>
    <n v="0"/>
    <n v="0"/>
    <n v="0"/>
    <n v="0"/>
    <n v="0.16500000000000001"/>
    <n v="0"/>
    <n v="0.1"/>
    <n v="5029.0140000000001"/>
  </r>
  <r>
    <x v="196"/>
    <s v="105309"/>
    <s v="KR"/>
    <x v="2"/>
    <s v="70445922"/>
    <s v="150"/>
    <s v="Z_SBA"/>
    <s v="0070445922000150"/>
    <s v="STANDARD, HARDWARE, PCEE - QUARTERL"/>
    <m/>
    <n v="180053.11"/>
    <s v="0070445922000150"/>
    <n v="16"/>
    <s v="00000000/Z_SBA"/>
    <n v="0"/>
    <n v="0"/>
    <n v="0"/>
    <n v="0"/>
    <n v="0.16500000000000001"/>
    <n v="0"/>
    <n v="0.1"/>
    <n v="18005.310999999998"/>
  </r>
  <r>
    <x v="196"/>
    <s v="105309"/>
    <s v="KR"/>
    <x v="2"/>
    <s v="70445922"/>
    <s v="160"/>
    <s v="Z_SBA"/>
    <s v="0070445922000160"/>
    <s v="PRO, MOBILE/TABLET, DCP HARDWARE -"/>
    <m/>
    <n v="20242.8"/>
    <s v="0070445922000160"/>
    <n v="16"/>
    <s v="00000000/Z_SBA"/>
    <n v="0"/>
    <n v="0"/>
    <n v="0"/>
    <n v="0"/>
    <n v="0.16500000000000001"/>
    <n v="0"/>
    <n v="0.1"/>
    <n v="2024.28"/>
  </r>
  <r>
    <x v="196"/>
    <s v="105309"/>
    <s v="KR"/>
    <x v="2"/>
    <s v="70445922"/>
    <s v="170"/>
    <s v="Z_SBA"/>
    <s v="0070445922000170"/>
    <s v="PRO, MOBILE/TABLET, DCP HARDWARE -"/>
    <m/>
    <n v="341130.36"/>
    <s v="0070445922000170"/>
    <n v="16"/>
    <s v="00000000/Z_SBA"/>
    <n v="0"/>
    <n v="0"/>
    <n v="0"/>
    <n v="0"/>
    <n v="0.16500000000000001"/>
    <n v="0"/>
    <n v="0.1"/>
    <n v="34113.036"/>
  </r>
  <r>
    <x v="196"/>
    <s v="105309"/>
    <s v="KR"/>
    <x v="2"/>
    <s v="70445922"/>
    <s v="180"/>
    <s v="Z_DVD"/>
    <s v="0070445922000180"/>
    <s v="PRO, MOBILE/TABLET, DCP HARDWARE -"/>
    <m/>
    <n v="13415"/>
    <s v="0070445922000180"/>
    <n v="16"/>
    <s v="00000000/Z_DVD"/>
    <n v="0"/>
    <n v="0"/>
    <n v="0"/>
    <n v="0"/>
    <n v="0.16500000000000001"/>
    <n v="0"/>
    <n v="0.1"/>
    <n v="1341.5"/>
  </r>
  <r>
    <x v="196"/>
    <s v="105309"/>
    <s v="KR"/>
    <x v="2"/>
    <s v="70445937"/>
    <s v="10"/>
    <s v="Z_DTB"/>
    <s v="0070445937000010"/>
    <s v="PRO, MOBILE/TABLET, DCP HARDWARE -"/>
    <m/>
    <n v="-378721"/>
    <s v="0070445937000010"/>
    <n v="16"/>
    <s v="00000000/Z_DTB"/>
    <n v="0"/>
    <n v="0"/>
    <n v="0"/>
    <n v="0"/>
    <n v="0.16500000000000001"/>
    <n v="0"/>
    <n v="0.1"/>
    <n v="-37872.1"/>
  </r>
  <r>
    <x v="196"/>
    <s v="105309"/>
    <s v="KR"/>
    <x v="2"/>
    <s v="70446995"/>
    <s v="10"/>
    <s v="Z_DTV"/>
    <s v="0070446995000010"/>
    <s v="PRO, MOBILE/TABLET, DCP HARDWARE -"/>
    <m/>
    <n v="4156474"/>
    <s v="0070446995000010"/>
    <n v="16"/>
    <s v="00000000/Z_DTV"/>
    <n v="0"/>
    <n v="0"/>
    <n v="0"/>
    <n v="0"/>
    <n v="0.16500000000000001"/>
    <n v="0"/>
    <n v="0.1"/>
    <n v="415647.4"/>
  </r>
  <r>
    <x v="196"/>
    <s v="105309"/>
    <s v="KR"/>
    <x v="2"/>
    <s v="70446995"/>
    <s v="20"/>
    <s v="Z_DTV"/>
    <s v="0070446995000020"/>
    <s v="PRO, MOBILE/TABLET, DCP HARDWARE -"/>
    <m/>
    <n v="7843526"/>
    <s v="0070446995000020"/>
    <n v="16"/>
    <s v="00000000/Z_DTV"/>
    <n v="0"/>
    <n v="0"/>
    <n v="0"/>
    <n v="0"/>
    <n v="0.16500000000000001"/>
    <n v="0"/>
    <n v="0.1"/>
    <n v="784352.60000000009"/>
  </r>
  <r>
    <x v="197"/>
    <s v="105154"/>
    <s v="GB"/>
    <x v="8"/>
    <s v="70446079"/>
    <s v="10"/>
    <s v="Z_CSD"/>
    <s v="0070446079000010"/>
    <s v="PRO, MOBILE/TABLET, DCP HARDWARE -"/>
    <m/>
    <n v="756.28"/>
    <s v="0070446079000010"/>
    <n v="16"/>
    <s v="00000000/Z_CSD"/>
    <n v="0"/>
    <n v="0"/>
    <n v="0"/>
    <n v="0"/>
    <n v="0"/>
    <n v="0"/>
    <n v="0"/>
    <n v="0"/>
  </r>
  <r>
    <x v="197"/>
    <s v="105154"/>
    <s v="GB"/>
    <x v="8"/>
    <s v="70446079"/>
    <s v="20"/>
    <s v="Z_CSD"/>
    <s v="0070446079000020"/>
    <s v="PRO, MOBILE/TABLET, DCP HARDWARE -"/>
    <m/>
    <n v="774.72"/>
    <s v="0070446079000020"/>
    <n v="16"/>
    <s v="00000000/Z_CSD"/>
    <n v="0"/>
    <n v="0"/>
    <n v="0"/>
    <n v="0"/>
    <n v="0"/>
    <n v="0"/>
    <n v="0"/>
    <n v="0"/>
  </r>
  <r>
    <x v="198"/>
    <s v="106092"/>
    <s v="CH"/>
    <x v="3"/>
    <s v="70445783"/>
    <s v="10"/>
    <s v="Z_CSD"/>
    <s v="0070445783000010"/>
    <s v="PRO, MOBILE/TABLET, DCP HARDWARE -"/>
    <m/>
    <n v="69914"/>
    <s v="0070445783000010"/>
    <n v="16"/>
    <s v="00000000/Z_CSD"/>
    <n v="0"/>
    <n v="0"/>
    <n v="0"/>
    <n v="0"/>
    <n v="0"/>
    <n v="0"/>
    <n v="0"/>
    <n v="0"/>
  </r>
  <r>
    <x v="198"/>
    <s v="106092"/>
    <s v="CH"/>
    <x v="3"/>
    <s v="70445783"/>
    <s v="20"/>
    <s v="Z_GCA"/>
    <s v="0070445783000020"/>
    <s v="PRO, MOBILE/TABLET, DCP HARDWARE -"/>
    <m/>
    <n v="17682.05"/>
    <s v="0070445783000020"/>
    <n v="16"/>
    <s v="00000000/Z_GCA"/>
    <n v="0"/>
    <n v="0"/>
    <n v="0"/>
    <n v="0"/>
    <n v="0"/>
    <n v="0"/>
    <n v="0"/>
    <n v="0"/>
  </r>
  <r>
    <x v="198"/>
    <s v="106092"/>
    <s v="CH"/>
    <x v="3"/>
    <s v="70445783"/>
    <s v="30"/>
    <s v="Z_GCA"/>
    <s v="0070445783000030"/>
    <s v="PRO, MOBILE/TABLET, DCP HARDWARE -"/>
    <m/>
    <n v="34221.9"/>
    <s v="0070445783000030"/>
    <n v="16"/>
    <s v="00000000/Z_GCA"/>
    <n v="0"/>
    <n v="0"/>
    <n v="0"/>
    <n v="0"/>
    <n v="0"/>
    <n v="0"/>
    <n v="0"/>
    <n v="0"/>
  </r>
  <r>
    <x v="198"/>
    <s v="106092"/>
    <s v="CH"/>
    <x v="3"/>
    <s v="70445783"/>
    <s v="40"/>
    <s v="Z_GCA"/>
    <s v="0070445783000040"/>
    <s v="PRO, MOBILE/TABLET, DCP HARDWARE -"/>
    <m/>
    <n v="17682.05"/>
    <s v="0070445783000040"/>
    <n v="16"/>
    <s v="00000000/Z_GCA"/>
    <n v="0"/>
    <n v="0"/>
    <n v="0"/>
    <n v="0"/>
    <n v="0"/>
    <n v="0"/>
    <n v="0"/>
    <n v="0"/>
  </r>
  <r>
    <x v="198"/>
    <s v="106092"/>
    <s v="CH"/>
    <x v="3"/>
    <s v="70445797"/>
    <s v="10"/>
    <s v="Z_PCS"/>
    <s v="0070445797000010"/>
    <s v="PRO, MOBILE/TABLET, DCP HARDWARE -"/>
    <m/>
    <n v="11300"/>
    <s v="0070445797000010"/>
    <n v="16"/>
    <s v="00000000/Z_PCS"/>
    <n v="0"/>
    <n v="0"/>
    <n v="0"/>
    <n v="0"/>
    <n v="0"/>
    <n v="0"/>
    <n v="0"/>
    <n v="0"/>
  </r>
  <r>
    <x v="198"/>
    <s v="106092"/>
    <s v="CH"/>
    <x v="3"/>
    <s v="70445797"/>
    <s v="20"/>
    <s v="Z_PCS"/>
    <s v="0070445797000020"/>
    <s v="PRO, MOBILE/TABLET, DCP HARDWARE -"/>
    <m/>
    <n v="5650"/>
    <s v="0070445797000020"/>
    <n v="16"/>
    <s v="00000000/Z_PCS"/>
    <n v="0"/>
    <n v="0"/>
    <n v="0"/>
    <n v="0"/>
    <n v="0"/>
    <n v="0"/>
    <n v="0"/>
    <n v="0"/>
  </r>
  <r>
    <x v="199"/>
    <s v="127779"/>
    <s v="US"/>
    <x v="0"/>
    <s v="70388064"/>
    <s v="10"/>
    <s v="Z_VSM"/>
    <s v="0070388064000010"/>
    <s v="PRO, MOBILE/TABLET, DCP HARDWARE -"/>
    <n v="1500"/>
    <m/>
    <s v="0070388064000010"/>
    <n v="16"/>
    <s v="00000000/Z_VSM"/>
    <n v="0"/>
    <n v="0"/>
    <n v="0"/>
    <n v="0"/>
    <n v="0"/>
    <n v="0"/>
    <n v="0"/>
    <n v="0"/>
  </r>
  <r>
    <x v="199"/>
    <s v="127779"/>
    <s v="US"/>
    <x v="0"/>
    <s v="70445705"/>
    <s v="10"/>
    <s v="Z_VSM"/>
    <s v="0070445705000010"/>
    <s v="DCP"/>
    <n v="1500"/>
    <m/>
    <s v="0070445705000010"/>
    <n v="16"/>
    <s v="00000000/Z_VSM"/>
    <n v="0"/>
    <n v="0"/>
    <n v="0"/>
    <n v="0"/>
    <n v="0"/>
    <n v="0"/>
    <n v="0"/>
    <n v="0"/>
  </r>
  <r>
    <x v="200"/>
    <s v="105226"/>
    <s v="JP"/>
    <x v="5"/>
    <s v="70445924"/>
    <s v="10"/>
    <s v="Z_DSNR"/>
    <s v="0070445924000010"/>
    <s v="DCP"/>
    <n v="125"/>
    <m/>
    <s v="0070445924000010"/>
    <n v="16"/>
    <s v="00000000/Z_DSNR"/>
    <n v="0"/>
    <n v="0"/>
    <n v="0"/>
    <n v="0"/>
    <n v="0"/>
    <n v="0"/>
    <n v="0"/>
    <n v="0"/>
  </r>
  <r>
    <x v="201"/>
    <s v="127502"/>
    <s v="US"/>
    <x v="0"/>
    <s v="70446090"/>
    <s v="10"/>
    <s v="Z_GCA"/>
    <s v="0070446090000010"/>
    <s v="L6"/>
    <n v="8350"/>
    <m/>
    <s v="0070446090000010"/>
    <n v="16"/>
    <s v="00000000/Z_GCA"/>
    <n v="0"/>
    <n v="0"/>
    <n v="0"/>
    <n v="0"/>
    <n v="0"/>
    <n v="0"/>
    <n v="0"/>
    <n v="0"/>
  </r>
  <r>
    <x v="202"/>
    <s v="107563"/>
    <s v="KR"/>
    <x v="2"/>
    <s v="70445876"/>
    <s v="10"/>
    <s v="Z_CMP"/>
    <s v="0070445876000010"/>
    <s v="L6"/>
    <m/>
    <n v="599"/>
    <s v="0070445876000010"/>
    <n v="16"/>
    <s v="00000000/Z_CMP"/>
    <n v="0"/>
    <n v="0"/>
    <n v="0"/>
    <n v="0"/>
    <n v="0.16500000000000001"/>
    <n v="0"/>
    <n v="0.1"/>
    <n v="59.900000000000006"/>
  </r>
  <r>
    <x v="203"/>
    <s v="105115"/>
    <s v="DE"/>
    <x v="7"/>
    <s v="70445837"/>
    <s v="10"/>
    <s v="Z_DSNR"/>
    <s v="0070445837000010"/>
    <s v="L6"/>
    <m/>
    <n v="13020"/>
    <s v="0070445837000010"/>
    <n v="16"/>
    <s v="00000000/Z_DSNR"/>
    <n v="0"/>
    <n v="0"/>
    <n v="0"/>
    <n v="0"/>
    <n v="0"/>
    <n v="0"/>
    <n v="0"/>
    <n v="0"/>
  </r>
  <r>
    <x v="204"/>
    <s v="105116"/>
    <s v="DE"/>
    <x v="7"/>
    <s v="70445851"/>
    <s v="10"/>
    <s v="Z_PEG"/>
    <s v="0070445851000010"/>
    <s v="L6"/>
    <m/>
    <n v="534.88"/>
    <s v="0070445851000010"/>
    <n v="16"/>
    <s v="00000000/Z_PEG"/>
    <n v="0"/>
    <n v="0"/>
    <n v="0"/>
    <n v="0"/>
    <n v="0"/>
    <n v="0"/>
    <n v="0"/>
    <n v="0"/>
  </r>
  <r>
    <x v="204"/>
    <s v="105116"/>
    <s v="DE"/>
    <x v="7"/>
    <s v="70445851"/>
    <s v="20"/>
    <s v="Z_PEG"/>
    <s v="0070445851000020"/>
    <s v="L6"/>
    <m/>
    <n v="1636.12"/>
    <s v="0070445851000020"/>
    <n v="16"/>
    <s v="00000000/Z_PEG"/>
    <n v="0"/>
    <n v="0"/>
    <n v="0"/>
    <n v="0"/>
    <n v="0"/>
    <n v="0"/>
    <n v="0"/>
    <n v="0"/>
  </r>
  <r>
    <x v="205"/>
    <s v="105311"/>
    <s v="KR"/>
    <x v="2"/>
    <s v="70445604"/>
    <s v="10"/>
    <s v="Z_DVB"/>
    <s v="0070445604000010"/>
    <s v="L6"/>
    <m/>
    <n v="1672.48"/>
    <s v="0070445604000010"/>
    <n v="16"/>
    <s v="00000000/Z_DVB"/>
    <n v="0"/>
    <n v="0"/>
    <n v="0"/>
    <n v="0"/>
    <n v="0.16500000000000001"/>
    <n v="0"/>
    <n v="0.1"/>
    <n v="167.24800000000002"/>
  </r>
  <r>
    <x v="205"/>
    <s v="105311"/>
    <s v="KR"/>
    <x v="2"/>
    <s v="70445949"/>
    <s v="10"/>
    <s v="Z_DVB"/>
    <s v="0070445949000010"/>
    <s v="L6"/>
    <m/>
    <n v="3419.88"/>
    <s v="0070445949000010"/>
    <n v="16"/>
    <s v="00000000/Z_DVB"/>
    <n v="0"/>
    <n v="0"/>
    <n v="0"/>
    <n v="0"/>
    <n v="0.16500000000000001"/>
    <n v="0"/>
    <n v="0.1"/>
    <n v="341.98800000000006"/>
  </r>
  <r>
    <x v="205"/>
    <s v="105311"/>
    <s v="KR"/>
    <x v="2"/>
    <s v="70445949"/>
    <s v="20"/>
    <s v="Z_DVB"/>
    <s v="0070445949000020"/>
    <s v="L6"/>
    <m/>
    <n v="23161.119999999999"/>
    <s v="0070445949000020"/>
    <n v="16"/>
    <s v="00000000/Z_DVB"/>
    <n v="0"/>
    <n v="0"/>
    <n v="0"/>
    <n v="0"/>
    <n v="0.16500000000000001"/>
    <n v="0"/>
    <n v="0.1"/>
    <n v="2316.1120000000001"/>
  </r>
  <r>
    <x v="206"/>
    <s v="105733"/>
    <s v="US"/>
    <x v="0"/>
    <s v="70445804"/>
    <s v="10"/>
    <s v="Z_CSD"/>
    <s v="0070445804000010"/>
    <s v="L6"/>
    <n v="719"/>
    <m/>
    <s v="0070445804000010"/>
    <n v="16"/>
    <s v="00000000/Z_CSD"/>
    <n v="0"/>
    <n v="0"/>
    <n v="0"/>
    <n v="0"/>
    <n v="0"/>
    <n v="0"/>
    <n v="0"/>
    <n v="0"/>
  </r>
  <r>
    <x v="206"/>
    <s v="105733"/>
    <s v="US"/>
    <x v="0"/>
    <s v="70445804"/>
    <s v="20"/>
    <s v="Z_SBA"/>
    <s v="0070445804000020"/>
    <s v="L6"/>
    <n v="450"/>
    <m/>
    <s v="0070445804000020"/>
    <n v="16"/>
    <s v="00000000/Z_SBA"/>
    <n v="0"/>
    <n v="0"/>
    <n v="0"/>
    <n v="0"/>
    <n v="0"/>
    <n v="0"/>
    <n v="0"/>
    <n v="0"/>
  </r>
  <r>
    <x v="207"/>
    <s v="118199"/>
    <s v="JP"/>
    <x v="5"/>
    <s v="70445814"/>
    <s v="10"/>
    <s v="Z_DHDO"/>
    <s v="0070445814000010"/>
    <s v="L6"/>
    <n v="49082"/>
    <m/>
    <s v="0070445814000010"/>
    <n v="16"/>
    <s v="00000000/Z_DHDO"/>
    <n v="0"/>
    <n v="0"/>
    <n v="0"/>
    <n v="0"/>
    <n v="0"/>
    <n v="0"/>
    <n v="0"/>
    <n v="0"/>
  </r>
  <r>
    <x v="207"/>
    <s v="118199"/>
    <s v="JP"/>
    <x v="5"/>
    <s v="70445814"/>
    <s v="20"/>
    <s v="Z_W8PB"/>
    <s v="0070445814000020"/>
    <s v="L6"/>
    <n v="6505"/>
    <m/>
    <s v="0070445814000020"/>
    <n v="16"/>
    <s v="00000000/Z_W8PB"/>
    <n v="0"/>
    <n v="0"/>
    <n v="0"/>
    <n v="0"/>
    <n v="0"/>
    <n v="0"/>
    <n v="0"/>
    <n v="0"/>
  </r>
  <r>
    <x v="208"/>
    <s v="105734"/>
    <s v="US"/>
    <x v="0"/>
    <s v="70445815"/>
    <s v="10"/>
    <s v="Z_DEC"/>
    <s v="0070445815000010"/>
    <s v="L6"/>
    <n v="13"/>
    <m/>
    <s v="0070445815000010"/>
    <n v="16"/>
    <s v="00000000/Z_DEC"/>
    <n v="0"/>
    <n v="0"/>
    <n v="0"/>
    <n v="0"/>
    <n v="0"/>
    <n v="0"/>
    <n v="0"/>
    <n v="0"/>
  </r>
  <r>
    <x v="209"/>
    <s v="115275"/>
    <s v="JP"/>
    <x v="5"/>
    <s v="70446081"/>
    <s v="10"/>
    <s v="Z_HNC"/>
    <s v="0070446081000010"/>
    <s v="L6"/>
    <n v="1206.08"/>
    <m/>
    <s v="0070446081000010"/>
    <n v="16"/>
    <s v="00000000/Z_HNC"/>
    <n v="0"/>
    <n v="0"/>
    <n v="0"/>
    <n v="0"/>
    <n v="0"/>
    <n v="0"/>
    <n v="0"/>
    <n v="0"/>
  </r>
  <r>
    <x v="209"/>
    <s v="115275"/>
    <s v="JP"/>
    <x v="5"/>
    <s v="70446081"/>
    <s v="20"/>
    <s v="Z_HNS"/>
    <s v="0070446081000020"/>
    <s v="L6"/>
    <n v="171.36"/>
    <m/>
    <s v="0070446081000020"/>
    <n v="16"/>
    <s v="00000000/Z_HNS"/>
    <n v="0"/>
    <n v="0"/>
    <n v="0"/>
    <n v="0"/>
    <n v="0"/>
    <n v="0"/>
    <n v="0"/>
    <n v="0"/>
  </r>
  <r>
    <x v="209"/>
    <s v="115275"/>
    <s v="JP"/>
    <x v="5"/>
    <s v="70446094"/>
    <s v="10"/>
    <s v="Z_PSP"/>
    <s v="0070446094000010"/>
    <s v="L6"/>
    <n v="1088"/>
    <m/>
    <s v="0070446094000010"/>
    <n v="16"/>
    <s v="00000000/Z_PSP"/>
    <n v="0"/>
    <n v="0"/>
    <n v="0"/>
    <n v="0"/>
    <n v="0"/>
    <n v="0"/>
    <n v="0"/>
    <n v="0"/>
  </r>
  <r>
    <x v="210"/>
    <s v="105155"/>
    <s v="GB"/>
    <x v="8"/>
    <s v="70446092"/>
    <s v="10"/>
    <s v="Z_CSD"/>
    <s v="0070446092000010"/>
    <s v="L6"/>
    <m/>
    <n v="29.42"/>
    <s v="0070446092000010"/>
    <n v="16"/>
    <s v="00000000/Z_CSD"/>
    <n v="0"/>
    <n v="0"/>
    <n v="0"/>
    <n v="0"/>
    <n v="0"/>
    <n v="0"/>
    <n v="0"/>
    <n v="0"/>
  </r>
  <r>
    <x v="210"/>
    <s v="105155"/>
    <s v="GB"/>
    <x v="8"/>
    <s v="70446092"/>
    <s v="20"/>
    <s v="Z_CSD"/>
    <s v="0070446092000020"/>
    <s v="L6"/>
    <m/>
    <n v="7.86"/>
    <s v="0070446092000020"/>
    <n v="16"/>
    <s v="00000000/Z_CSD"/>
    <n v="0"/>
    <n v="0"/>
    <n v="0"/>
    <n v="0"/>
    <n v="0"/>
    <n v="0"/>
    <n v="0"/>
    <n v="0"/>
  </r>
  <r>
    <x v="210"/>
    <s v="105155"/>
    <s v="GB"/>
    <x v="8"/>
    <s v="70446092"/>
    <s v="30"/>
    <s v="Z_CSD"/>
    <s v="0070446092000030"/>
    <s v="L6"/>
    <m/>
    <n v="15.72"/>
    <s v="0070446092000030"/>
    <n v="16"/>
    <s v="00000000/Z_CSD"/>
    <n v="0"/>
    <n v="0"/>
    <n v="0"/>
    <n v="0"/>
    <n v="0"/>
    <n v="0"/>
    <n v="0"/>
    <n v="0"/>
  </r>
  <r>
    <x v="211"/>
    <s v="105387"/>
    <s v="TW"/>
    <x v="1"/>
    <s v="70445765"/>
    <s v="10"/>
    <s v="Z_DHDO"/>
    <s v="0070445765000010"/>
    <s v="L6"/>
    <n v="884"/>
    <m/>
    <s v="0070445765000010"/>
    <n v="16"/>
    <s v="00000000/Z_DHDO"/>
    <n v="0"/>
    <n v="0"/>
    <n v="0"/>
    <n v="0"/>
    <n v="0.2"/>
    <n v="176.8"/>
    <n v="0.1"/>
    <n v="0"/>
  </r>
  <r>
    <x v="211"/>
    <s v="105387"/>
    <s v="TW"/>
    <x v="1"/>
    <s v="70445765"/>
    <s v="20"/>
    <s v="Z_W8PB"/>
    <s v="0070445765000020"/>
    <s v="MDF"/>
    <n v="53161"/>
    <m/>
    <s v="0070445765000020"/>
    <n v="16"/>
    <s v="00000000/Z_W8PB"/>
    <n v="1"/>
    <n v="0"/>
    <n v="0"/>
    <n v="0"/>
    <n v="0"/>
    <n v="0"/>
    <n v="0"/>
    <n v="0"/>
  </r>
  <r>
    <x v="212"/>
    <s v="105743"/>
    <s v="US"/>
    <x v="0"/>
    <s v="70445834"/>
    <s v="10"/>
    <s v="Z_CMP"/>
    <s v="0070445834000010"/>
    <s v="STANDARD, HARDWARE, PCEE - QUARTERL"/>
    <n v="7160.72"/>
    <m/>
    <s v="0070445834000010"/>
    <n v="16"/>
    <s v="00000000/Z_CMP"/>
    <n v="0"/>
    <n v="0"/>
    <n v="0"/>
    <n v="0"/>
    <n v="0"/>
    <n v="0"/>
    <n v="0"/>
    <n v="0"/>
  </r>
  <r>
    <x v="212"/>
    <s v="105743"/>
    <s v="US"/>
    <x v="0"/>
    <s v="70445834"/>
    <s v="20"/>
    <s v="Z_CMP"/>
    <s v="0070445834000020"/>
    <s v="STANDARD, HARDWARE, PCEE - QUARTERL"/>
    <n v="23031.21"/>
    <m/>
    <s v="0070445834000020"/>
    <n v="16"/>
    <s v="00000000/Z_CMP"/>
    <n v="0"/>
    <n v="0"/>
    <n v="0"/>
    <n v="0"/>
    <n v="0"/>
    <n v="0"/>
    <n v="0"/>
    <n v="0"/>
  </r>
  <r>
    <x v="212"/>
    <s v="105743"/>
    <s v="US"/>
    <x v="0"/>
    <s v="70445834"/>
    <s v="30"/>
    <s v="Z_CMP"/>
    <s v="0070445834000030"/>
    <s v="STANDARD, HARDWARE, PCEE - QUARTERL"/>
    <n v="67052.06"/>
    <m/>
    <s v="0070445834000030"/>
    <n v="16"/>
    <s v="00000000/Z_CMP"/>
    <n v="0"/>
    <n v="0"/>
    <n v="0"/>
    <n v="0"/>
    <n v="0"/>
    <n v="0"/>
    <n v="0"/>
    <n v="0"/>
  </r>
  <r>
    <x v="212"/>
    <s v="105743"/>
    <s v="US"/>
    <x v="0"/>
    <s v="70445848"/>
    <s v="10"/>
    <s v="Z_XBD3"/>
    <s v="0070445848000010"/>
    <s v="STANDARD, HARDWARE, PCEE - QUARTERL"/>
    <n v="2460380.06"/>
    <m/>
    <s v="0070445848000010"/>
    <n v="16"/>
    <s v="00000000/Z_XBD3"/>
    <n v="0"/>
    <n v="0"/>
    <n v="0"/>
    <n v="0"/>
    <n v="0"/>
    <n v="0"/>
    <n v="0"/>
    <n v="0"/>
  </r>
  <r>
    <x v="212"/>
    <s v="105743"/>
    <s v="US"/>
    <x v="0"/>
    <s v="70445848"/>
    <s v="20"/>
    <s v="Z_XBD3"/>
    <s v="0070445848000020"/>
    <s v="STANDARD, HARDWARE, PCEE - QUARTERL"/>
    <n v="3240595.19"/>
    <m/>
    <s v="0070445848000020"/>
    <n v="16"/>
    <s v="00000000/Z_XBD3"/>
    <n v="0"/>
    <n v="0"/>
    <n v="0"/>
    <n v="0"/>
    <n v="0"/>
    <n v="0"/>
    <n v="0"/>
    <n v="0"/>
  </r>
  <r>
    <x v="212"/>
    <s v="105743"/>
    <s v="US"/>
    <x v="0"/>
    <s v="70445858"/>
    <s v="10"/>
    <s v="Z_DSDR"/>
    <s v="0070445858000010"/>
    <s v="STANDARD, HARDWARE, PCEE - QUARTERL"/>
    <n v="135217"/>
    <m/>
    <s v="0070445858000010"/>
    <n v="16"/>
    <s v="00000000/Z_DSDR"/>
    <n v="0"/>
    <n v="0"/>
    <n v="0"/>
    <n v="0"/>
    <n v="0"/>
    <n v="0"/>
    <n v="0"/>
    <n v="0"/>
  </r>
  <r>
    <x v="212"/>
    <s v="105743"/>
    <s v="US"/>
    <x v="0"/>
    <s v="70445872"/>
    <s v="10"/>
    <s v="Z_WIN8"/>
    <s v="0070445872000010"/>
    <s v="PC SOFTWARE - QUARTERLY"/>
    <n v="250000"/>
    <m/>
    <s v="0070445872000010"/>
    <n v="16"/>
    <s v="00000000/Z_WIN8"/>
    <n v="0"/>
    <n v="0"/>
    <n v="0"/>
    <n v="0"/>
    <n v="0"/>
    <n v="0"/>
    <n v="0"/>
    <n v="0"/>
  </r>
  <r>
    <x v="212"/>
    <s v="105743"/>
    <s v="US"/>
    <x v="0"/>
    <s v="70445888"/>
    <s v="10"/>
    <s v="Z_W8TB"/>
    <s v="0070445888000010"/>
    <s v="PC SOFTWARE - QUARTERLY"/>
    <n v="410930.92"/>
    <m/>
    <s v="0070445888000010"/>
    <n v="16"/>
    <s v="00000000/Z_W8TB"/>
    <n v="0"/>
    <n v="0"/>
    <n v="0"/>
    <n v="0"/>
    <n v="0"/>
    <n v="0"/>
    <n v="0"/>
    <n v="0"/>
  </r>
  <r>
    <x v="212"/>
    <s v="105743"/>
    <s v="US"/>
    <x v="0"/>
    <s v="70445888"/>
    <s v="20"/>
    <s v="Z_W8TB"/>
    <s v="0070445888000020"/>
    <s v="PRO, MOBILE/TABLET, DCP HARDWARE -"/>
    <n v="160069.07999999999"/>
    <m/>
    <s v="0070445888000020"/>
    <n v="16"/>
    <s v="00000000/Z_W8TB"/>
    <n v="0"/>
    <n v="0"/>
    <n v="0"/>
    <n v="0"/>
    <n v="0"/>
    <n v="0"/>
    <n v="0"/>
    <n v="0"/>
  </r>
  <r>
    <x v="212"/>
    <s v="105743"/>
    <s v="US"/>
    <x v="0"/>
    <s v="70445888"/>
    <s v="30"/>
    <s v="Z_PC1"/>
    <s v="0070445888000030"/>
    <s v="PRO, MOBILE/TABLET, DCP HARDWARE -"/>
    <n v="180820.76"/>
    <m/>
    <s v="0070445888000030"/>
    <n v="16"/>
    <s v="00000000/Z_PC1"/>
    <n v="0"/>
    <n v="0"/>
    <n v="0"/>
    <n v="0"/>
    <n v="0"/>
    <n v="0"/>
    <n v="0"/>
    <n v="0"/>
  </r>
  <r>
    <x v="212"/>
    <s v="105743"/>
    <s v="US"/>
    <x v="0"/>
    <s v="70445888"/>
    <s v="40"/>
    <s v="Z_PC1"/>
    <s v="0070445888000040"/>
    <s v="DOLBY CODEC PROGRAM - SOFTWARE CROS"/>
    <n v="79179.240000000005"/>
    <m/>
    <s v="0070445888000040"/>
    <n v="16"/>
    <s v="00000000/Z_PC1"/>
    <n v="0"/>
    <n v="0"/>
    <n v="0"/>
    <n v="0"/>
    <n v="0"/>
    <n v="0"/>
    <n v="0"/>
    <n v="0"/>
  </r>
  <r>
    <x v="212"/>
    <s v="105743"/>
    <s v="US"/>
    <x v="0"/>
    <s v="70445888"/>
    <s v="50"/>
    <s v="Z_W8PB"/>
    <s v="0070445888000050"/>
    <s v="STANDARD, HARDWARE, PCEE - QUARTERL"/>
    <n v="49975"/>
    <m/>
    <s v="0070445888000050"/>
    <n v="16"/>
    <s v="00000000/Z_W8PB"/>
    <n v="0"/>
    <n v="0"/>
    <n v="0"/>
    <n v="0"/>
    <n v="0"/>
    <n v="0"/>
    <n v="0"/>
    <n v="0"/>
  </r>
  <r>
    <x v="213"/>
    <s v="112888"/>
    <s v="CA"/>
    <x v="17"/>
    <s v="70445808"/>
    <s v="10"/>
    <s v="Z_CSD"/>
    <s v="0070445808000010"/>
    <s v="STANDARD, HARDWARE, PCEE - QUARTERL"/>
    <n v="76.78"/>
    <m/>
    <s v="0070445808000010"/>
    <n v="16"/>
    <s v="00000000/Z_CSD"/>
    <n v="0"/>
    <n v="0"/>
    <n v="0"/>
    <n v="0"/>
    <n v="0"/>
    <n v="0"/>
    <n v="0"/>
    <n v="0"/>
  </r>
  <r>
    <x v="213"/>
    <s v="112888"/>
    <s v="CA"/>
    <x v="17"/>
    <s v="70445808"/>
    <s v="20"/>
    <s v="Z_CSD"/>
    <s v="0070445808000020"/>
    <s v="SPECIAL PRICING (CROSS-QUARTER)"/>
    <n v="7.27"/>
    <m/>
    <s v="0070445808000020"/>
    <n v="16"/>
    <s v="00000000/Z_CSD"/>
    <n v="0"/>
    <n v="0"/>
    <n v="0"/>
    <n v="0"/>
    <n v="0"/>
    <n v="0"/>
    <n v="0"/>
    <n v="0"/>
  </r>
  <r>
    <x v="213"/>
    <s v="112888"/>
    <s v="CA"/>
    <x v="17"/>
    <s v="70445808"/>
    <s v="30"/>
    <s v="Z_CSD"/>
    <s v="0070445808000030"/>
    <s v="DOLBY CODEC PROGRAM - SOFTWARE CROS"/>
    <n v="7.94"/>
    <m/>
    <s v="0070445808000030"/>
    <n v="16"/>
    <s v="00000000/Z_CSD"/>
    <n v="0"/>
    <n v="0"/>
    <n v="0"/>
    <n v="0"/>
    <n v="0"/>
    <n v="0"/>
    <n v="0"/>
    <n v="0"/>
  </r>
  <r>
    <x v="214"/>
    <s v="105750"/>
    <s v="US"/>
    <x v="0"/>
    <s v="70445918"/>
    <s v="10"/>
    <s v="Z_PEG"/>
    <s v="0070445918000010"/>
    <s v="PRO, MOBILE/TABLET, DCP HARDWARE -"/>
    <n v="101"/>
    <m/>
    <s v="0070445918000010"/>
    <n v="16"/>
    <s v="00000000/Z_PEG"/>
    <n v="0"/>
    <n v="0"/>
    <n v="0"/>
    <n v="0"/>
    <n v="0"/>
    <n v="0"/>
    <n v="0"/>
    <n v="0"/>
  </r>
  <r>
    <x v="215"/>
    <s v="104972"/>
    <s v="CA"/>
    <x v="17"/>
    <s v="70445770"/>
    <s v="10"/>
    <s v="Z_TMD"/>
    <s v="0070445770000010"/>
    <s v="PRO, MOBILE/TABLET, DCP HARDWARE -"/>
    <n v="126"/>
    <m/>
    <s v="0070445770000010"/>
    <n v="16"/>
    <s v="00000000/Z_TMD"/>
    <n v="0"/>
    <n v="0"/>
    <n v="0"/>
    <n v="0"/>
    <n v="0"/>
    <n v="0"/>
    <n v="0"/>
    <n v="0"/>
  </r>
  <r>
    <x v="216"/>
    <s v="107336"/>
    <s v="IN"/>
    <x v="15"/>
    <s v="70445724"/>
    <s v="10"/>
    <s v="Z_DMT"/>
    <s v="0070445724000010"/>
    <s v="PRO, MOBILE/TABLET, DCP HARDWARE -"/>
    <m/>
    <n v="24574"/>
    <s v="0070445724000010"/>
    <n v="16"/>
    <s v="00000000/Z_DMT"/>
    <n v="0"/>
    <n v="0"/>
    <n v="0"/>
    <n v="0"/>
    <n v="0.10920000000000001"/>
    <n v="0"/>
    <n v="0.1"/>
    <n v="2457.4"/>
  </r>
  <r>
    <x v="216"/>
    <s v="107336"/>
    <s v="IN"/>
    <x v="15"/>
    <s v="70445740"/>
    <s v="10"/>
    <s v="Z_MBL"/>
    <s v="0070445740000010"/>
    <s v="STANDARD, HARDWARE, PCEE - QUARTERL"/>
    <m/>
    <n v="2000"/>
    <s v="0070445740000010"/>
    <n v="16"/>
    <s v="00000000/Z_MBL"/>
    <n v="0"/>
    <n v="0"/>
    <n v="0"/>
    <n v="0"/>
    <n v="0.10920000000000001"/>
    <n v="0"/>
    <n v="0.1"/>
    <n v="200"/>
  </r>
  <r>
    <x v="217"/>
    <s v="112342"/>
    <s v="TW"/>
    <x v="1"/>
    <s v="70445720"/>
    <s v="10"/>
    <s v="Z_STBIP"/>
    <s v="0070445720000010"/>
    <s v="STANDARD, HARDWARE, PCEE - QUARTERL"/>
    <n v="365.13"/>
    <m/>
    <s v="0070445720000010"/>
    <n v="16"/>
    <s v="00000000/Z_STBIP"/>
    <n v="0"/>
    <n v="0"/>
    <n v="0"/>
    <n v="0"/>
    <n v="0.2"/>
    <n v="73.025999999999996"/>
    <n v="0.1"/>
    <n v="0"/>
  </r>
  <r>
    <x v="217"/>
    <s v="112342"/>
    <s v="TW"/>
    <x v="1"/>
    <s v="70445720"/>
    <s v="20"/>
    <s v="Z_STBIP"/>
    <s v="0070445720000020"/>
    <s v="STANDARD, HARDWARE, PCEE - QUARTERL"/>
    <n v="113729.87"/>
    <m/>
    <s v="0070445720000020"/>
    <n v="16"/>
    <s v="00000000/Z_STBIP"/>
    <n v="0"/>
    <n v="0"/>
    <n v="0"/>
    <n v="0"/>
    <n v="0.2"/>
    <n v="22745.974000000002"/>
    <n v="0.1"/>
    <n v="0"/>
  </r>
  <r>
    <x v="218"/>
    <s v="105228"/>
    <s v="JP"/>
    <x v="5"/>
    <s v="70445935"/>
    <s v="10"/>
    <s v="Z_CVD"/>
    <s v="0070445935000010"/>
    <s v="STANDARD, HARDWARE, PCEE - QUARTERL"/>
    <n v="44576.34"/>
    <m/>
    <s v="0070445935000010"/>
    <n v="16"/>
    <s v="00000000/Z_CVD"/>
    <n v="0"/>
    <n v="0"/>
    <n v="0"/>
    <n v="0"/>
    <n v="0"/>
    <n v="0"/>
    <n v="0"/>
    <n v="0"/>
  </r>
  <r>
    <x v="218"/>
    <s v="105228"/>
    <s v="JP"/>
    <x v="5"/>
    <s v="70445935"/>
    <s v="20"/>
    <s v="Z_CBD"/>
    <s v="0070445935000020"/>
    <s v="STANDARD, HARDWARE, PCEE - QUARTERL"/>
    <n v="8023.78"/>
    <m/>
    <s v="0070445935000020"/>
    <n v="16"/>
    <s v="00000000/Z_CBD"/>
    <n v="0"/>
    <n v="0"/>
    <n v="0"/>
    <n v="0"/>
    <n v="0"/>
    <n v="0"/>
    <n v="0"/>
    <n v="0"/>
  </r>
  <r>
    <x v="218"/>
    <s v="105228"/>
    <s v="JP"/>
    <x v="5"/>
    <s v="70445935"/>
    <s v="30"/>
    <s v="Z_CBD"/>
    <s v="0070445935000030"/>
    <s v="STANDARD, HARDWARE, PCEE - QUARTERL"/>
    <n v="22991.27"/>
    <m/>
    <s v="0070445935000030"/>
    <n v="16"/>
    <s v="00000000/Z_CBD"/>
    <n v="0"/>
    <n v="0"/>
    <n v="0"/>
    <n v="0"/>
    <n v="0"/>
    <n v="0"/>
    <n v="0"/>
    <n v="0"/>
  </r>
  <r>
    <x v="218"/>
    <s v="105228"/>
    <s v="JP"/>
    <x v="5"/>
    <s v="70445935"/>
    <s v="40"/>
    <s v="Z_CVD"/>
    <s v="0070445935000040"/>
    <s v="PRO, MOBILE/TABLET, DCP HARDWARE -"/>
    <n v="9031.61"/>
    <m/>
    <s v="0070445935000040"/>
    <n v="16"/>
    <s v="00000000/Z_CVD"/>
    <n v="0"/>
    <n v="0"/>
    <n v="0"/>
    <n v="0"/>
    <n v="0"/>
    <n v="0"/>
    <n v="0"/>
    <n v="0"/>
  </r>
  <r>
    <x v="218"/>
    <s v="105228"/>
    <s v="JP"/>
    <x v="5"/>
    <s v="70445935"/>
    <s v="50"/>
    <s v="Z_SDC"/>
    <s v="0070445935000050"/>
    <s v="PRO, MOBILE/TABLET, DCP HARDWARE -"/>
    <n v="592.65"/>
    <m/>
    <s v="0070445935000050"/>
    <n v="16"/>
    <s v="00000000/Z_SDC"/>
    <n v="0"/>
    <n v="0"/>
    <n v="0"/>
    <n v="0"/>
    <n v="0"/>
    <n v="0"/>
    <n v="0"/>
    <n v="0"/>
  </r>
  <r>
    <x v="218"/>
    <s v="105228"/>
    <s v="JP"/>
    <x v="5"/>
    <s v="70445935"/>
    <s v="60"/>
    <s v="Z_SDC"/>
    <s v="0070445935000060"/>
    <s v="STANDARD, HARDWARE, PCEE - QUARTERL"/>
    <n v="141455.69"/>
    <m/>
    <s v="0070445935000060"/>
    <n v="16"/>
    <s v="00000000/Z_SDC"/>
    <n v="0"/>
    <n v="0"/>
    <n v="0"/>
    <n v="0"/>
    <n v="0"/>
    <n v="0"/>
    <n v="0"/>
    <n v="0"/>
  </r>
  <r>
    <x v="218"/>
    <s v="105228"/>
    <s v="JP"/>
    <x v="5"/>
    <s v="70445935"/>
    <s v="70"/>
    <s v="Z_SDC"/>
    <s v="0070445935000070"/>
    <s v="STANDARD, HARDWARE, PCEE - QUARTERL"/>
    <n v="2150.83"/>
    <m/>
    <s v="0070445935000070"/>
    <n v="16"/>
    <s v="00000000/Z_SDC"/>
    <n v="0"/>
    <n v="0"/>
    <n v="0"/>
    <n v="0"/>
    <n v="0"/>
    <n v="0"/>
    <n v="0"/>
    <n v="0"/>
  </r>
  <r>
    <x v="218"/>
    <s v="105228"/>
    <s v="JP"/>
    <x v="5"/>
    <s v="70445935"/>
    <s v="80"/>
    <s v="Z_SDC"/>
    <s v="0070445935000080"/>
    <s v="PRO, MOBILE/TABLET, DCP HARDWARE -"/>
    <n v="42034.22"/>
    <m/>
    <s v="0070445935000080"/>
    <n v="16"/>
    <s v="00000000/Z_SDC"/>
    <n v="0"/>
    <n v="0"/>
    <n v="0"/>
    <n v="0"/>
    <n v="0"/>
    <n v="0"/>
    <n v="0"/>
    <n v="0"/>
  </r>
  <r>
    <x v="218"/>
    <s v="105228"/>
    <s v="JP"/>
    <x v="5"/>
    <s v="70445935"/>
    <s v="90"/>
    <s v="Z_SDC"/>
    <s v="0070445935000090"/>
    <s v="PRO, MOBILE/TABLET, DCP HARDWARE -"/>
    <n v="1.72"/>
    <m/>
    <s v="0070445935000090"/>
    <n v="16"/>
    <s v="00000000/Z_SDC"/>
    <n v="0"/>
    <n v="0"/>
    <n v="0"/>
    <n v="0"/>
    <n v="0"/>
    <n v="0"/>
    <n v="0"/>
    <n v="0"/>
  </r>
  <r>
    <x v="218"/>
    <s v="105228"/>
    <s v="JP"/>
    <x v="5"/>
    <s v="70445935"/>
    <s v="100"/>
    <s v="Z_DTV"/>
    <s v="0070445935000100"/>
    <s v="XBOX ONE"/>
    <n v="12936.5"/>
    <m/>
    <s v="0070445935000100"/>
    <n v="16"/>
    <s v="00000000/Z_DTV"/>
    <n v="0"/>
    <n v="0"/>
    <n v="0"/>
    <n v="0"/>
    <n v="0"/>
    <n v="0"/>
    <n v="0"/>
    <n v="0"/>
  </r>
  <r>
    <x v="218"/>
    <s v="105228"/>
    <s v="JP"/>
    <x v="5"/>
    <s v="70445935"/>
    <s v="110"/>
    <s v="Z_TCI2"/>
    <s v="0070445935000110"/>
    <s v="XBOX ONE"/>
    <n v="24897.759999999998"/>
    <m/>
    <s v="0070445935000110"/>
    <n v="16"/>
    <s v="00000000/Z_TCI2"/>
    <n v="0"/>
    <n v="0"/>
    <n v="0"/>
    <n v="0"/>
    <n v="0"/>
    <n v="0"/>
    <n v="0"/>
    <n v="0"/>
  </r>
  <r>
    <x v="218"/>
    <s v="105228"/>
    <s v="JP"/>
    <x v="5"/>
    <s v="70445935"/>
    <s v="120"/>
    <s v="Z_TCI2"/>
    <s v="0070445935000120"/>
    <s v="WIN 10 DVD"/>
    <n v="7496.87"/>
    <m/>
    <s v="0070445935000120"/>
    <n v="16"/>
    <s v="00000000/Z_TCI2"/>
    <n v="0"/>
    <n v="0"/>
    <n v="0"/>
    <n v="0"/>
    <n v="0"/>
    <n v="0"/>
    <n v="0"/>
    <n v="0"/>
  </r>
  <r>
    <x v="218"/>
    <s v="105228"/>
    <s v="JP"/>
    <x v="5"/>
    <s v="70445935"/>
    <s v="130"/>
    <s v="Z_TCI2"/>
    <s v="0070445935000130"/>
    <s v="DCP WIN 8"/>
    <n v="7496.87"/>
    <m/>
    <s v="0070445935000130"/>
    <n v="16"/>
    <s v="00000000/Z_TCI2"/>
    <n v="0"/>
    <n v="0"/>
    <n v="0"/>
    <n v="0"/>
    <n v="0"/>
    <n v="0"/>
    <n v="0"/>
    <n v="0"/>
  </r>
  <r>
    <x v="218"/>
    <s v="105228"/>
    <s v="JP"/>
    <x v="5"/>
    <s v="70445935"/>
    <s v="140"/>
    <s v="Z_DVD-4"/>
    <s v="0070445935000140"/>
    <s v="DCP WIN 8"/>
    <n v="182263.15"/>
    <m/>
    <s v="0070445935000140"/>
    <n v="16"/>
    <s v="00000000/Z_DVD-4"/>
    <n v="0"/>
    <n v="0"/>
    <n v="0"/>
    <n v="0"/>
    <n v="0"/>
    <n v="0"/>
    <n v="0"/>
    <n v="0"/>
  </r>
  <r>
    <x v="218"/>
    <s v="105228"/>
    <s v="JP"/>
    <x v="5"/>
    <s v="70445935"/>
    <s v="150"/>
    <s v="Z_DVW-4"/>
    <s v="0070445935000150"/>
    <s v="DCP WIN 8"/>
    <n v="3359.85"/>
    <m/>
    <s v="0070445935000150"/>
    <n v="16"/>
    <s v="00000000/Z_DVW-4"/>
    <n v="0"/>
    <n v="0"/>
    <n v="0"/>
    <n v="0"/>
    <n v="0"/>
    <n v="0"/>
    <n v="0"/>
    <n v="0"/>
  </r>
  <r>
    <x v="219"/>
    <s v="124283"/>
    <s v="GB"/>
    <x v="8"/>
    <s v="70445968"/>
    <s v="10"/>
    <s v="Z_SPKA"/>
    <s v="0070445968000010"/>
    <s v="DCP WIN 8"/>
    <m/>
    <n v="132"/>
    <s v="0070445968000010"/>
    <n v="16"/>
    <s v="00000000/Z_SPKA"/>
    <n v="0"/>
    <n v="0"/>
    <n v="0"/>
    <n v="0"/>
    <n v="0"/>
    <n v="0"/>
    <n v="0"/>
    <n v="0"/>
  </r>
  <r>
    <x v="220"/>
    <s v="126660"/>
    <s v="KR"/>
    <x v="2"/>
    <s v="70445788"/>
    <s v="10"/>
    <s v="Z_SDC"/>
    <s v="0070445788000010"/>
    <s v="DCP WIN 8"/>
    <m/>
    <n v="26241"/>
    <s v="0070445788000010"/>
    <n v="16"/>
    <s v="00000000/Z_SDC"/>
    <n v="0"/>
    <n v="0"/>
    <n v="0"/>
    <n v="0"/>
    <n v="0.16500000000000001"/>
    <n v="0"/>
    <n v="0.1"/>
    <n v="2624.1000000000004"/>
  </r>
  <r>
    <x v="221"/>
    <s v="105765"/>
    <s v="US"/>
    <x v="0"/>
    <s v="70445931"/>
    <s v="10"/>
    <s v="Z_DTV"/>
    <s v="0070445931000010"/>
    <s v="DCP WIN 8"/>
    <m/>
    <n v="1075950"/>
    <s v="0070445931000010"/>
    <n v="16"/>
    <s v="00000000/Z_DTV"/>
    <n v="0"/>
    <n v="1"/>
    <n v="0"/>
    <n v="0"/>
    <e v="#DIV/0!"/>
    <e v="#DIV/0!"/>
    <e v="#DIV/0!"/>
    <e v="#DIV/0!"/>
  </r>
  <r>
    <x v="221"/>
    <s v="105765"/>
    <s v="US"/>
    <x v="0"/>
    <s v="70445931"/>
    <s v="20"/>
    <s v="Z_PVD"/>
    <s v="0070445931000020"/>
    <s v="XBOX 360"/>
    <m/>
    <n v="537975"/>
    <s v="0070445931000020"/>
    <n v="16"/>
    <s v="00000000/Z_PVD"/>
    <n v="0"/>
    <n v="1"/>
    <n v="0"/>
    <n v="0"/>
    <e v="#DIV/0!"/>
    <e v="#DIV/0!"/>
    <e v="#DIV/0!"/>
    <e v="#DIV/0!"/>
  </r>
  <r>
    <x v="221"/>
    <s v="105765"/>
    <s v="US"/>
    <x v="0"/>
    <s v="70445931"/>
    <s v="30"/>
    <s v="Z_MBO"/>
    <s v="0070445931000030"/>
    <s v="XBOX 360"/>
    <m/>
    <n v="1434600"/>
    <s v="0070445931000030"/>
    <n v="16"/>
    <s v="00000000/Z_MBO"/>
    <n v="0"/>
    <n v="1"/>
    <n v="0"/>
    <n v="0"/>
    <e v="#DIV/0!"/>
    <e v="#DIV/0!"/>
    <e v="#DIV/0!"/>
    <e v="#DIV/0!"/>
  </r>
  <r>
    <x v="221"/>
    <s v="105765"/>
    <s v="US"/>
    <x v="0"/>
    <s v="70445931"/>
    <s v="40"/>
    <s v="Z_PC1"/>
    <s v="0070445931000040"/>
    <s v="XBOX 360"/>
    <m/>
    <n v="537975"/>
    <s v="0070445931000040"/>
    <n v="16"/>
    <s v="00000000/Z_PC1"/>
    <n v="0"/>
    <n v="1"/>
    <n v="0"/>
    <n v="0"/>
    <e v="#DIV/0!"/>
    <e v="#DIV/0!"/>
    <e v="#DIV/0!"/>
    <e v="#DIV/0!"/>
  </r>
  <r>
    <x v="221"/>
    <s v="105765"/>
    <s v="US"/>
    <x v="0"/>
    <s v="70445931"/>
    <s v="50"/>
    <s v="Z_DTV"/>
    <s v="0070445931000050"/>
    <s v="STANDARD, HARDWARE, PCEE - QUARTERL"/>
    <m/>
    <n v="-107595"/>
    <s v="0070445931000050"/>
    <n v="16"/>
    <s v="00000000/Z_DTV"/>
    <n v="0"/>
    <n v="1"/>
    <n v="0"/>
    <n v="0"/>
    <e v="#DIV/0!"/>
    <e v="#DIV/0!"/>
    <e v="#DIV/0!"/>
    <e v="#DIV/0!"/>
  </r>
  <r>
    <x v="221"/>
    <s v="105765"/>
    <s v="US"/>
    <x v="0"/>
    <s v="70445931"/>
    <s v="60"/>
    <s v="Z_PVD"/>
    <s v="0070445931000060"/>
    <s v="STANDARD, HARDWARE, PCEE - QUARTERL"/>
    <m/>
    <n v="-53797.5"/>
    <s v="0070445931000060"/>
    <n v="16"/>
    <s v="00000000/Z_PVD"/>
    <n v="0"/>
    <n v="1"/>
    <n v="0"/>
    <n v="0"/>
    <e v="#DIV/0!"/>
    <e v="#DIV/0!"/>
    <e v="#DIV/0!"/>
    <e v="#DIV/0!"/>
  </r>
  <r>
    <x v="221"/>
    <s v="105765"/>
    <s v="US"/>
    <x v="0"/>
    <s v="70445931"/>
    <s v="70"/>
    <s v="Z_MBO"/>
    <s v="0070445931000070"/>
    <s v="STANDARD, HARDWARE, PCEE - QUARTERL"/>
    <m/>
    <n v="-143460"/>
    <s v="0070445931000070"/>
    <n v="16"/>
    <s v="00000000/Z_MBO"/>
    <n v="0"/>
    <n v="1"/>
    <n v="0"/>
    <n v="0"/>
    <e v="#DIV/0!"/>
    <e v="#DIV/0!"/>
    <e v="#DIV/0!"/>
    <e v="#DIV/0!"/>
  </r>
  <r>
    <x v="221"/>
    <s v="105765"/>
    <s v="US"/>
    <x v="0"/>
    <s v="70445931"/>
    <s v="80"/>
    <s v="Z_PC1"/>
    <s v="0070445931000080"/>
    <s v="PRO, MOBILE/TABLET, DCP HARDWARE -"/>
    <m/>
    <n v="-53797.5"/>
    <s v="0070445931000080"/>
    <n v="16"/>
    <s v="00000000/Z_PC1"/>
    <n v="0"/>
    <n v="1"/>
    <n v="0"/>
    <n v="0"/>
    <e v="#DIV/0!"/>
    <e v="#DIV/0!"/>
    <e v="#DIV/0!"/>
    <e v="#DIV/0!"/>
  </r>
  <r>
    <x v="221"/>
    <s v="105765"/>
    <s v="US"/>
    <x v="0"/>
    <s v="70445947"/>
    <s v="10"/>
    <s v="Z_DTV"/>
    <s v="0070445947000010"/>
    <s v="PRO, MOBILE/TABLET, DCP HARDWARE -"/>
    <m/>
    <n v="173881.68"/>
    <s v="0070445947000010"/>
    <n v="16"/>
    <s v="00000000/Z_DTV"/>
    <n v="0"/>
    <n v="1"/>
    <n v="0"/>
    <n v="0"/>
    <e v="#DIV/0!"/>
    <e v="#DIV/0!"/>
    <e v="#DIV/0!"/>
    <e v="#DIV/0!"/>
  </r>
  <r>
    <x v="221"/>
    <s v="105765"/>
    <s v="US"/>
    <x v="0"/>
    <s v="70445947"/>
    <s v="20"/>
    <s v="Z_PVD"/>
    <s v="0070445947000020"/>
    <s v="STANDARD, HARDWARE, PCEE - QUARTERL"/>
    <m/>
    <n v="86940.84"/>
    <s v="0070445947000020"/>
    <n v="16"/>
    <s v="00000000/Z_PVD"/>
    <n v="0"/>
    <n v="1"/>
    <n v="0"/>
    <n v="0"/>
    <e v="#DIV/0!"/>
    <e v="#DIV/0!"/>
    <e v="#DIV/0!"/>
    <e v="#DIV/0!"/>
  </r>
  <r>
    <x v="221"/>
    <s v="105765"/>
    <s v="US"/>
    <x v="0"/>
    <s v="70445947"/>
    <s v="30"/>
    <s v="Z_MBO"/>
    <s v="0070445947000030"/>
    <s v="PRO, MOBILE/TABLET, DCP HARDWARE -"/>
    <m/>
    <n v="231842.23"/>
    <s v="0070445947000030"/>
    <n v="16"/>
    <s v="00000000/Z_MBO"/>
    <n v="0"/>
    <n v="1"/>
    <n v="0"/>
    <n v="0"/>
    <e v="#DIV/0!"/>
    <e v="#DIV/0!"/>
    <e v="#DIV/0!"/>
    <e v="#DIV/0!"/>
  </r>
  <r>
    <x v="221"/>
    <s v="105765"/>
    <s v="US"/>
    <x v="0"/>
    <s v="70445947"/>
    <s v="40"/>
    <s v="Z_PC1"/>
    <s v="0070445947000040"/>
    <s v="STANDARD, HARDWARE, PCEE - QUARTERL"/>
    <m/>
    <n v="86940.84"/>
    <s v="0070445947000040"/>
    <n v="16"/>
    <s v="00000000/Z_PC1"/>
    <n v="0"/>
    <n v="1"/>
    <n v="0"/>
    <n v="0"/>
    <e v="#DIV/0!"/>
    <e v="#DIV/0!"/>
    <e v="#DIV/0!"/>
    <e v="#DIV/0!"/>
  </r>
  <r>
    <x v="221"/>
    <s v="105765"/>
    <s v="US"/>
    <x v="0"/>
    <s v="70445947"/>
    <s v="50"/>
    <s v="Z_DTV"/>
    <s v="0070445947000050"/>
    <s v="STANDARD, HARDWARE, PCEE - QUARTERL"/>
    <m/>
    <n v="-17388.169999999998"/>
    <s v="0070445947000050"/>
    <n v="16"/>
    <s v="00000000/Z_DTV"/>
    <n v="0"/>
    <n v="1"/>
    <n v="0"/>
    <n v="0"/>
    <e v="#DIV/0!"/>
    <e v="#DIV/0!"/>
    <e v="#DIV/0!"/>
    <e v="#DIV/0!"/>
  </r>
  <r>
    <x v="221"/>
    <s v="105765"/>
    <s v="US"/>
    <x v="0"/>
    <s v="70445947"/>
    <s v="60"/>
    <s v="Z_PVD"/>
    <s v="0070445947000060"/>
    <s v="STANDARD, HARDWARE, PCEE - QUARTERL"/>
    <m/>
    <n v="-8694.08"/>
    <s v="0070445947000060"/>
    <n v="16"/>
    <s v="00000000/Z_PVD"/>
    <n v="0"/>
    <n v="1"/>
    <n v="0"/>
    <n v="0"/>
    <e v="#DIV/0!"/>
    <e v="#DIV/0!"/>
    <e v="#DIV/0!"/>
    <e v="#DIV/0!"/>
  </r>
  <r>
    <x v="221"/>
    <s v="105765"/>
    <s v="US"/>
    <x v="0"/>
    <s v="70445947"/>
    <s v="70"/>
    <s v="Z_MBO"/>
    <s v="0070445947000070"/>
    <s v="STANDARD, HARDWARE, PCEE - QUARTERL"/>
    <m/>
    <n v="-23184.22"/>
    <s v="0070445947000070"/>
    <n v="16"/>
    <s v="00000000/Z_MBO"/>
    <n v="0"/>
    <n v="1"/>
    <n v="0"/>
    <n v="0"/>
    <e v="#DIV/0!"/>
    <e v="#DIV/0!"/>
    <e v="#DIV/0!"/>
    <e v="#DIV/0!"/>
  </r>
  <r>
    <x v="221"/>
    <s v="105765"/>
    <s v="US"/>
    <x v="0"/>
    <s v="70445947"/>
    <s v="80"/>
    <s v="Z_PC1"/>
    <s v="0070445947000080"/>
    <s v="STANDARD, HARDWARE, PCEE - QUARTERL"/>
    <m/>
    <n v="-8694.08"/>
    <s v="0070445947000080"/>
    <n v="16"/>
    <s v="00000000/Z_PC1"/>
    <n v="0"/>
    <n v="1"/>
    <n v="0"/>
    <n v="0"/>
    <e v="#DIV/0!"/>
    <e v="#DIV/0!"/>
    <e v="#DIV/0!"/>
    <e v="#DIV/0!"/>
  </r>
  <r>
    <x v="222"/>
    <s v="105317"/>
    <s v="KR"/>
    <x v="2"/>
    <s v="70445962"/>
    <s v="10"/>
    <s v="Z_CVD"/>
    <s v="0070445962000010"/>
    <s v="STANDARD, HARDWARE, PCEE - QUARTERL"/>
    <m/>
    <n v="5078"/>
    <s v="0070445962000010"/>
    <n v="16"/>
    <s v="00000000/Z_CVD"/>
    <n v="0"/>
    <n v="0"/>
    <n v="0"/>
    <n v="0"/>
    <n v="0.16500000000000001"/>
    <n v="0"/>
    <n v="0.1"/>
    <n v="507.8"/>
  </r>
  <r>
    <x v="223"/>
    <s v="125662"/>
    <s v="CN"/>
    <x v="9"/>
    <s v="70445874"/>
    <s v="10"/>
    <s v="Z_DTV"/>
    <s v="0070445874000010"/>
    <s v="STANDARD, HARDWARE, PCEE - QUARTERL"/>
    <n v="58707.3"/>
    <m/>
    <s v="0070445874000010"/>
    <n v="16"/>
    <s v="00000000/Z_DTV"/>
    <n v="0"/>
    <n v="0"/>
    <n v="0"/>
    <n v="0"/>
    <n v="0.1"/>
    <n v="5870.7300000000005"/>
    <n v="0.1"/>
    <n v="0"/>
  </r>
  <r>
    <x v="223"/>
    <s v="125662"/>
    <s v="CN"/>
    <x v="9"/>
    <s v="70445874"/>
    <s v="20"/>
    <s v="Z_DTB"/>
    <s v="0070445874000020"/>
    <s v="STANDARD, HARDWARE, PCEE - QUARTERL"/>
    <n v="130934.7"/>
    <m/>
    <s v="0070445874000020"/>
    <n v="16"/>
    <s v="00000000/Z_DTB"/>
    <n v="0"/>
    <n v="0"/>
    <n v="0"/>
    <n v="0"/>
    <n v="0.1"/>
    <n v="13093.470000000001"/>
    <n v="0.1"/>
    <n v="0"/>
  </r>
  <r>
    <x v="224"/>
    <s v="117971"/>
    <s v="KR"/>
    <x v="2"/>
    <s v="70445773"/>
    <s v="10"/>
    <s v="Z_CMP"/>
    <s v="0070445773000010"/>
    <s v="STANDARD, HARDWARE, PCEE - QUARTERL"/>
    <m/>
    <n v="171"/>
    <s v="0070445773000010"/>
    <n v="16"/>
    <s v="00000000/Z_CMP"/>
    <n v="0"/>
    <n v="0"/>
    <n v="0"/>
    <n v="0"/>
    <n v="0.16500000000000001"/>
    <n v="0"/>
    <n v="0.1"/>
    <n v="17.100000000000001"/>
  </r>
  <r>
    <x v="225"/>
    <s v="115371"/>
    <s v="JP"/>
    <x v="5"/>
    <s v="70445708"/>
    <s v="10"/>
    <s v="Z_DHDO"/>
    <s v="0070445708000010"/>
    <s v="STANDARD, HARDWARE, PCEE - QUARTERL"/>
    <n v="269752"/>
    <m/>
    <s v="0070445708000010"/>
    <n v="16"/>
    <s v="00000000/Z_DHDO"/>
    <n v="0"/>
    <n v="0"/>
    <n v="0"/>
    <n v="0"/>
    <n v="0"/>
    <n v="0"/>
    <n v="0"/>
    <n v="0"/>
  </r>
  <r>
    <x v="225"/>
    <s v="115371"/>
    <s v="JP"/>
    <x v="5"/>
    <s v="70445708"/>
    <s v="20"/>
    <s v="Z_PC1"/>
    <s v="0070445708000020"/>
    <s v="STANDARD, HARDWARE, PCEE - QUARTERL"/>
    <n v="3613.52"/>
    <m/>
    <s v="0070445708000020"/>
    <n v="16"/>
    <s v="00000000/Z_PC1"/>
    <n v="0"/>
    <n v="0"/>
    <n v="0"/>
    <n v="0"/>
    <n v="0"/>
    <n v="0"/>
    <n v="0"/>
    <n v="0"/>
  </r>
  <r>
    <x v="225"/>
    <s v="115371"/>
    <s v="JP"/>
    <x v="5"/>
    <s v="70445708"/>
    <s v="30"/>
    <s v="Z_PC1"/>
    <s v="0070445708000030"/>
    <s v="STANDARD, HARDWARE, PCEE - QUARTERL"/>
    <n v="14386.48"/>
    <m/>
    <s v="0070445708000030"/>
    <n v="16"/>
    <s v="00000000/Z_PC1"/>
    <n v="0"/>
    <n v="0"/>
    <n v="0"/>
    <n v="0"/>
    <n v="0"/>
    <n v="0"/>
    <n v="0"/>
    <n v="0"/>
  </r>
  <r>
    <x v="225"/>
    <s v="115371"/>
    <s v="JP"/>
    <x v="5"/>
    <s v="70445708"/>
    <s v="40"/>
    <s v="Z_W8PB"/>
    <s v="0070445708000040"/>
    <s v="STANDARD, HARDWARE, PCEE - QUARTERL"/>
    <n v="3900"/>
    <m/>
    <s v="0070445708000040"/>
    <n v="16"/>
    <s v="00000000/Z_W8PB"/>
    <n v="0"/>
    <n v="0"/>
    <n v="0"/>
    <n v="0"/>
    <n v="0"/>
    <n v="0"/>
    <n v="0"/>
    <n v="0"/>
  </r>
  <r>
    <x v="226"/>
    <s v="119885"/>
    <s v="KR"/>
    <x v="2"/>
    <s v="70445966"/>
    <s v="10"/>
    <s v="Z_CMP"/>
    <s v="0070445966000010"/>
    <s v="STANDARD, HARDWARE, PCEE - QUARTERL"/>
    <m/>
    <n v="1027"/>
    <s v="0070445966000010"/>
    <n v="16"/>
    <s v="00000000/Z_CMP"/>
    <n v="0"/>
    <n v="0"/>
    <n v="0"/>
    <n v="0"/>
    <n v="0.16500000000000001"/>
    <n v="0"/>
    <n v="0.1"/>
    <n v="102.7"/>
  </r>
  <r>
    <x v="227"/>
    <s v="105139"/>
    <s v="FR"/>
    <x v="13"/>
    <s v="70446001"/>
    <s v="10"/>
    <s v="Z_DVT"/>
    <s v="0070446001000010"/>
    <s v="STANDARD, HARDWARE, PCEE - QUARTERL"/>
    <m/>
    <n v="108042"/>
    <s v="0070446001000010"/>
    <n v="16"/>
    <s v="00000000/Z_DVT"/>
    <n v="0"/>
    <n v="0"/>
    <n v="0"/>
    <n v="0"/>
    <n v="0"/>
    <n v="0"/>
    <n v="0"/>
    <n v="0"/>
  </r>
  <r>
    <x v="227"/>
    <s v="105139"/>
    <s v="FR"/>
    <x v="13"/>
    <s v="70446014"/>
    <s v="10"/>
    <s v="Z_DVT"/>
    <s v="0070446014000010"/>
    <s v="STANDARD, HARDWARE, PCEE - QUARTERL"/>
    <m/>
    <n v="24608.81"/>
    <s v="0070446014000010"/>
    <n v="16"/>
    <s v="00000000/Z_DVT"/>
    <n v="0"/>
    <n v="0"/>
    <n v="0"/>
    <n v="0"/>
    <n v="0"/>
    <n v="0"/>
    <n v="0"/>
    <n v="0"/>
  </r>
  <r>
    <x v="228"/>
    <s v="124174"/>
    <s v="NO"/>
    <x v="10"/>
    <s v="70445943"/>
    <s v="10"/>
    <s v="Z_SMD"/>
    <s v="0070445943000010"/>
    <s v="STANDARD, HARDWARE, PCEE - QUARTERL"/>
    <m/>
    <n v="25"/>
    <s v="0070445943000010"/>
    <n v="16"/>
    <s v="00000000/Z_SMD"/>
    <n v="0"/>
    <n v="0"/>
    <n v="0"/>
    <n v="0"/>
    <n v="0"/>
    <n v="0"/>
    <n v="0"/>
    <n v="0"/>
  </r>
  <r>
    <x v="229"/>
    <s v="121306"/>
    <s v="US"/>
    <x v="0"/>
    <s v="70445785"/>
    <s v="10"/>
    <s v="Z_SPKI"/>
    <s v="0070445785000010"/>
    <s v="STANDARD, HARDWARE, PCEE - QUARTERL"/>
    <n v="441"/>
    <m/>
    <s v="0070445785000010"/>
    <n v="16"/>
    <s v="00000000/Z_SPKI"/>
    <n v="0"/>
    <n v="0"/>
    <n v="0"/>
    <n v="0"/>
    <n v="0"/>
    <n v="0"/>
    <n v="0"/>
    <n v="0"/>
  </r>
  <r>
    <x v="230"/>
    <s v="121009"/>
    <s v="DE"/>
    <x v="7"/>
    <s v="70445706"/>
    <s v="10"/>
    <s v="Z_SPKA"/>
    <s v="0070445706000010"/>
    <s v="STANDARD, HARDWARE, PCEE - QUARTERL"/>
    <m/>
    <n v="662"/>
    <s v="0070445706000010"/>
    <n v="16"/>
    <s v="00000000/Z_SPKA"/>
    <n v="0"/>
    <n v="0"/>
    <n v="0"/>
    <n v="0"/>
    <n v="0"/>
    <n v="0"/>
    <n v="0"/>
    <n v="0"/>
  </r>
  <r>
    <x v="231"/>
    <s v="112391"/>
    <s v="CA"/>
    <x v="17"/>
    <s v="70445748"/>
    <s v="10"/>
    <s v="Z_STP"/>
    <s v="0070445748000010"/>
    <s v="MPEG LA - AVC POOL"/>
    <n v="1337"/>
    <m/>
    <s v="0070445748000010"/>
    <n v="16"/>
    <s v="00000000/Z_STP"/>
    <n v="0"/>
    <n v="0"/>
    <n v="0"/>
    <n v="0"/>
    <n v="0"/>
    <n v="0"/>
    <n v="0"/>
    <n v="0"/>
  </r>
  <r>
    <x v="232"/>
    <s v="105797"/>
    <s v="US"/>
    <x v="0"/>
    <s v="70445960"/>
    <s v="10"/>
    <s v="Z_DMA"/>
    <s v="0070445960000010"/>
    <s v="MPEG LA - AVC POOL"/>
    <n v="133210.56"/>
    <m/>
    <s v="0070445960000010"/>
    <n v="16"/>
    <s v="00000000/Z_DMA"/>
    <n v="0"/>
    <n v="0"/>
    <n v="0"/>
    <n v="0"/>
    <n v="0"/>
    <n v="0"/>
    <n v="0"/>
    <n v="0"/>
  </r>
  <r>
    <x v="232"/>
    <s v="105797"/>
    <s v="US"/>
    <x v="0"/>
    <s v="70445973"/>
    <s v="10"/>
    <s v="Z_DMA"/>
    <s v="0070445973000010"/>
    <s v="MPEG LA - AVC POOL"/>
    <n v="75000"/>
    <m/>
    <s v="0070445973000010"/>
    <n v="16"/>
    <s v="00000000/Z_DMA"/>
    <n v="0"/>
    <n v="0"/>
    <n v="0"/>
    <n v="0"/>
    <n v="0"/>
    <n v="0"/>
    <n v="0"/>
    <n v="0"/>
  </r>
  <r>
    <x v="233"/>
    <s v="118069"/>
    <s v="DK"/>
    <x v="12"/>
    <s v="70445786"/>
    <s v="10"/>
    <s v="Z_CEA"/>
    <s v="0070445786000010"/>
    <s v="MPEG LA - AVC POOL"/>
    <m/>
    <n v="34337"/>
    <s v="0070445786000010"/>
    <n v="16"/>
    <s v="00000000/Z_CEA"/>
    <n v="0"/>
    <n v="0"/>
    <n v="0"/>
    <n v="0"/>
    <n v="0"/>
    <n v="0"/>
    <n v="0"/>
    <n v="0"/>
  </r>
  <r>
    <x v="234"/>
    <s v="105238"/>
    <s v="JP"/>
    <x v="5"/>
    <s v="70445963"/>
    <s v="10"/>
    <s v="Z_W8PB"/>
    <s v="0070445963000010"/>
    <s v="MPEG LA - AVC POOL"/>
    <n v="41308"/>
    <m/>
    <s v="0070445963000010"/>
    <n v="16"/>
    <s v="00000000/Z_W8PB"/>
    <n v="0"/>
    <n v="0"/>
    <n v="0"/>
    <n v="0"/>
    <n v="0"/>
    <n v="0"/>
    <n v="0"/>
    <n v="0"/>
  </r>
  <r>
    <x v="234"/>
    <s v="105238"/>
    <s v="JP"/>
    <x v="5"/>
    <s v="70445976"/>
    <s v="10"/>
    <s v="Z_DSNR"/>
    <s v="0070445976000010"/>
    <s v="MPEG LA - AVC POOL"/>
    <n v="1433"/>
    <m/>
    <s v="0070445976000010"/>
    <n v="16"/>
    <s v="00000000/Z_DSNR"/>
    <n v="0"/>
    <n v="0"/>
    <n v="0"/>
    <n v="0"/>
    <n v="0"/>
    <n v="0"/>
    <n v="0"/>
    <n v="0"/>
  </r>
  <r>
    <x v="234"/>
    <s v="105238"/>
    <s v="JP"/>
    <x v="5"/>
    <s v="70445976"/>
    <s v="20"/>
    <s v="Z_DVS"/>
    <s v="0070445976000020"/>
    <s v="MPEG LA - AVC POOL"/>
    <n v="10660"/>
    <m/>
    <s v="0070445976000020"/>
    <n v="16"/>
    <s v="00000000/Z_DVS"/>
    <n v="0"/>
    <n v="0"/>
    <n v="0"/>
    <n v="0"/>
    <n v="0"/>
    <n v="0"/>
    <n v="0"/>
    <n v="0"/>
  </r>
  <r>
    <x v="234"/>
    <s v="105238"/>
    <s v="JP"/>
    <x v="5"/>
    <s v="70445976"/>
    <s v="30"/>
    <s v="Z_DSNI"/>
    <s v="0070445976000030"/>
    <s v="MPEG LA - AVC POOL"/>
    <n v="2303"/>
    <m/>
    <s v="0070445976000030"/>
    <n v="16"/>
    <s v="00000000/Z_DSNI"/>
    <n v="0"/>
    <n v="0"/>
    <n v="0"/>
    <n v="0"/>
    <n v="0"/>
    <n v="0"/>
    <n v="0"/>
    <n v="0"/>
  </r>
  <r>
    <x v="234"/>
    <s v="105238"/>
    <s v="JP"/>
    <x v="5"/>
    <s v="70445988"/>
    <s v="10"/>
    <s v="Z_DVD-6"/>
    <s v="0070445988000010"/>
    <s v="MPEG LA - VC1 POOL"/>
    <n v="8400"/>
    <m/>
    <s v="0070445988000010"/>
    <n v="16"/>
    <s v="00000000/Z_DVD-6"/>
    <n v="0"/>
    <n v="0"/>
    <n v="0"/>
    <n v="0"/>
    <n v="0"/>
    <n v="0"/>
    <n v="0"/>
    <n v="0"/>
  </r>
  <r>
    <x v="234"/>
    <s v="105238"/>
    <s v="JP"/>
    <x v="5"/>
    <s v="70446000"/>
    <s v="10"/>
    <s v="Z_DTB"/>
    <s v="0070446000000010"/>
    <s v="MPEG LA - VC1 POOL"/>
    <m/>
    <n v="15000"/>
    <s v="0070446000000010"/>
    <n v="16"/>
    <s v="00000000/Z_DTB"/>
    <n v="0"/>
    <n v="0"/>
    <n v="0"/>
    <n v="0"/>
    <n v="0"/>
    <n v="0"/>
    <n v="0"/>
    <n v="0"/>
  </r>
  <r>
    <x v="234"/>
    <s v="105238"/>
    <s v="JP"/>
    <x v="5"/>
    <s v="70446013"/>
    <s v="10"/>
    <s v="Z_DTI"/>
    <s v="0070446013000010"/>
    <s v="MPEG LA - VC1 POOL"/>
    <n v="32000"/>
    <m/>
    <s v="0070446013000010"/>
    <n v="16"/>
    <s v="00000000/Z_DTI"/>
    <n v="0"/>
    <n v="0"/>
    <n v="0"/>
    <n v="0"/>
    <n v="0"/>
    <n v="0"/>
    <n v="0"/>
    <n v="0"/>
  </r>
  <r>
    <x v="234"/>
    <s v="105238"/>
    <s v="JP"/>
    <x v="5"/>
    <s v="70446028"/>
    <s v="10"/>
    <s v="Z_CVD"/>
    <s v="0070446028000010"/>
    <s v="MPEG LA - VC1 POOL"/>
    <n v="27810.73"/>
    <m/>
    <s v="0070446028000010"/>
    <n v="16"/>
    <s v="00000000/Z_CVD"/>
    <n v="0"/>
    <n v="0"/>
    <n v="0"/>
    <n v="0"/>
    <n v="0"/>
    <n v="0"/>
    <n v="0"/>
    <n v="0"/>
  </r>
  <r>
    <x v="234"/>
    <s v="105238"/>
    <s v="JP"/>
    <x v="5"/>
    <s v="70446028"/>
    <s v="20"/>
    <s v="Z_CVD"/>
    <s v="0070446028000020"/>
    <s v="MPEG LA - VC1 POOL"/>
    <n v="65905.440000000002"/>
    <m/>
    <s v="0070446028000020"/>
    <n v="16"/>
    <s v="00000000/Z_CVD"/>
    <n v="0"/>
    <n v="0"/>
    <n v="0"/>
    <n v="0"/>
    <n v="0"/>
    <n v="0"/>
    <n v="0"/>
    <n v="0"/>
  </r>
  <r>
    <x v="234"/>
    <s v="105238"/>
    <s v="JP"/>
    <x v="5"/>
    <s v="70446028"/>
    <s v="30"/>
    <s v="Z_CVD"/>
    <s v="0070446028000030"/>
    <s v="MPEG LA - VC1 POOL"/>
    <n v="4.8"/>
    <m/>
    <s v="0070446028000030"/>
    <n v="16"/>
    <s v="00000000/Z_CVD"/>
    <n v="0"/>
    <n v="0"/>
    <n v="0"/>
    <n v="0"/>
    <n v="0"/>
    <n v="0"/>
    <n v="0"/>
    <n v="0"/>
  </r>
  <r>
    <x v="234"/>
    <s v="105238"/>
    <s v="JP"/>
    <x v="5"/>
    <s v="70446028"/>
    <s v="40"/>
    <s v="Z_CBD"/>
    <s v="0070446028000040"/>
    <s v="MPEG LA - VC1 POOL"/>
    <n v="27975.74"/>
    <m/>
    <s v="0070446028000040"/>
    <n v="16"/>
    <s v="00000000/Z_CBD"/>
    <n v="0"/>
    <n v="0"/>
    <n v="0"/>
    <n v="0"/>
    <n v="0"/>
    <n v="0"/>
    <n v="0"/>
    <n v="0"/>
  </r>
  <r>
    <x v="234"/>
    <s v="105238"/>
    <s v="JP"/>
    <x v="5"/>
    <s v="70446028"/>
    <s v="50"/>
    <s v="Z_CBD"/>
    <s v="0070446028000050"/>
    <s v="MPEG LA - VC1 POOL"/>
    <n v="31221.08"/>
    <m/>
    <s v="0070446028000050"/>
    <n v="16"/>
    <s v="00000000/Z_CBD"/>
    <n v="0"/>
    <n v="0"/>
    <n v="0"/>
    <n v="0"/>
    <n v="0"/>
    <n v="0"/>
    <n v="0"/>
    <n v="0"/>
  </r>
  <r>
    <x v="234"/>
    <s v="105238"/>
    <s v="JP"/>
    <x v="5"/>
    <s v="70446028"/>
    <s v="60"/>
    <s v="Z_CBD"/>
    <s v="0070446028000060"/>
    <s v="PRO, MOBILE/TABLET, DCP HARDWARE -"/>
    <n v="6344.15"/>
    <m/>
    <s v="0070446028000060"/>
    <n v="16"/>
    <s v="00000000/Z_CBD"/>
    <n v="0"/>
    <n v="0"/>
    <n v="0"/>
    <n v="0"/>
    <n v="0"/>
    <n v="0"/>
    <n v="0"/>
    <n v="0"/>
  </r>
  <r>
    <x v="234"/>
    <s v="105238"/>
    <s v="JP"/>
    <x v="5"/>
    <s v="70446028"/>
    <s v="70"/>
    <s v="Z_CBD"/>
    <s v="0070446028000070"/>
    <s v="STANDARD, HARDWARE, PCEE - QUARTERL"/>
    <n v="3125.06"/>
    <m/>
    <s v="0070446028000070"/>
    <n v="16"/>
    <s v="00000000/Z_CBD"/>
    <n v="0"/>
    <n v="0"/>
    <n v="0"/>
    <n v="0"/>
    <n v="0"/>
    <n v="0"/>
    <n v="0"/>
    <n v="0"/>
  </r>
  <r>
    <x v="234"/>
    <s v="105238"/>
    <s v="JP"/>
    <x v="5"/>
    <s v="70446028"/>
    <s v="80"/>
    <s v="Z_SDC"/>
    <s v="0070446028000080"/>
    <s v="STANDARD, HARDWARE, PCEE - QUARTERL"/>
    <n v="9795.61"/>
    <m/>
    <s v="0070446028000080"/>
    <n v="16"/>
    <s v="00000000/Z_SDC"/>
    <n v="0"/>
    <n v="0"/>
    <n v="0"/>
    <n v="0"/>
    <n v="0"/>
    <n v="0"/>
    <n v="0"/>
    <n v="0"/>
  </r>
  <r>
    <x v="234"/>
    <s v="105238"/>
    <s v="JP"/>
    <x v="5"/>
    <s v="70446028"/>
    <s v="90"/>
    <s v="Z_SDC"/>
    <s v="0070446028000090"/>
    <s v="STANDARD, HARDWARE, PCEE - QUARTERL"/>
    <n v="67670.39"/>
    <m/>
    <s v="0070446028000090"/>
    <n v="16"/>
    <s v="00000000/Z_SDC"/>
    <n v="0"/>
    <n v="0"/>
    <n v="0"/>
    <n v="0"/>
    <n v="0"/>
    <n v="0"/>
    <n v="0"/>
    <n v="0"/>
  </r>
  <r>
    <x v="234"/>
    <s v="105238"/>
    <s v="JP"/>
    <x v="5"/>
    <s v="70446028"/>
    <s v="100"/>
    <s v="Z_CCA"/>
    <s v="0070446028000100"/>
    <s v="STANDARD, HARDWARE, PCEE - QUARTERL"/>
    <n v="9"/>
    <m/>
    <s v="0070446028000100"/>
    <n v="16"/>
    <s v="00000000/Z_CCA"/>
    <n v="0"/>
    <n v="0"/>
    <n v="0"/>
    <n v="0"/>
    <n v="0"/>
    <n v="0"/>
    <n v="0"/>
    <n v="0"/>
  </r>
  <r>
    <x v="234"/>
    <s v="105238"/>
    <s v="JP"/>
    <x v="5"/>
    <s v="70446028"/>
    <s v="110"/>
    <s v="Z_DVK"/>
    <s v="0070446028000110"/>
    <s v="PRO, MOBILE/TABLET, DCP HARDWARE -"/>
    <n v="24019.23"/>
    <m/>
    <s v="0070446028000110"/>
    <n v="16"/>
    <s v="00000000/Z_DVK"/>
    <n v="0"/>
    <n v="0"/>
    <n v="0"/>
    <n v="0"/>
    <n v="0"/>
    <n v="0"/>
    <n v="0"/>
    <n v="0"/>
  </r>
  <r>
    <x v="234"/>
    <s v="105238"/>
    <s v="JP"/>
    <x v="5"/>
    <s v="70446028"/>
    <s v="120"/>
    <s v="Z_STM"/>
    <s v="0070446028000120"/>
    <s v="PRO, MOBILE/TABLET, DCP HARDWARE -"/>
    <n v="11258.67"/>
    <m/>
    <s v="0070446028000120"/>
    <n v="16"/>
    <s v="00000000/Z_STM"/>
    <n v="0"/>
    <n v="0"/>
    <n v="0"/>
    <n v="0"/>
    <n v="0"/>
    <n v="0"/>
    <n v="0"/>
    <n v="0"/>
  </r>
  <r>
    <x v="234"/>
    <s v="105238"/>
    <s v="JP"/>
    <x v="5"/>
    <s v="70446028"/>
    <s v="130"/>
    <s v="Z_IBS"/>
    <s v="0070446028000130"/>
    <s v="PRO, MOBILE/TABLET, DCP HARDWARE -"/>
    <n v="2598.77"/>
    <m/>
    <s v="0070446028000130"/>
    <n v="16"/>
    <s v="00000000/Z_IBS"/>
    <n v="0"/>
    <n v="0"/>
    <n v="0"/>
    <n v="0"/>
    <n v="0"/>
    <n v="0"/>
    <n v="0"/>
    <n v="0"/>
  </r>
  <r>
    <x v="234"/>
    <s v="105238"/>
    <s v="JP"/>
    <x v="5"/>
    <s v="70446028"/>
    <s v="140"/>
    <s v="Z_STP"/>
    <s v="0070446028000140"/>
    <s v="PRO, MOBILE/TABLET, DCP HARDWARE -"/>
    <n v="3125.84"/>
    <m/>
    <s v="0070446028000140"/>
    <n v="16"/>
    <s v="00000000/Z_STP"/>
    <n v="0"/>
    <n v="0"/>
    <n v="0"/>
    <n v="0"/>
    <n v="0"/>
    <n v="0"/>
    <n v="0"/>
    <n v="0"/>
  </r>
  <r>
    <x v="234"/>
    <s v="105238"/>
    <s v="JP"/>
    <x v="5"/>
    <s v="70446028"/>
    <s v="150"/>
    <s v="Z_STP"/>
    <s v="0070446028000150"/>
    <s v="STANDARD, HARDWARE, PCEE - QUARTERL"/>
    <n v="881.01"/>
    <m/>
    <s v="0070446028000150"/>
    <n v="16"/>
    <s v="00000000/Z_STP"/>
    <n v="0"/>
    <n v="0"/>
    <n v="0"/>
    <n v="0"/>
    <n v="0"/>
    <n v="0"/>
    <n v="0"/>
    <n v="0"/>
  </r>
  <r>
    <x v="234"/>
    <s v="105238"/>
    <s v="JP"/>
    <x v="5"/>
    <s v="70446028"/>
    <s v="160"/>
    <s v="Z_IBS"/>
    <s v="0070446028000160"/>
    <s v="STANDARD, HARDWARE, PCEE - QUARTERL"/>
    <n v="1473.24"/>
    <m/>
    <s v="0070446028000160"/>
    <n v="16"/>
    <s v="00000000/Z_IBS"/>
    <n v="0"/>
    <n v="0"/>
    <n v="0"/>
    <n v="0"/>
    <n v="0"/>
    <n v="0"/>
    <n v="0"/>
    <n v="0"/>
  </r>
  <r>
    <x v="234"/>
    <s v="105238"/>
    <s v="JP"/>
    <x v="5"/>
    <s v="70446028"/>
    <s v="170"/>
    <s v="Z_STP"/>
    <s v="0070446028000170"/>
    <s v="PRO, MOBILE/TABLET, DCP HARDWARE -"/>
    <n v="1629.23"/>
    <m/>
    <s v="0070446028000170"/>
    <n v="16"/>
    <s v="00000000/Z_STP"/>
    <n v="0"/>
    <n v="0"/>
    <n v="0"/>
    <n v="0"/>
    <n v="0"/>
    <n v="0"/>
    <n v="0"/>
    <n v="0"/>
  </r>
  <r>
    <x v="234"/>
    <s v="105238"/>
    <s v="JP"/>
    <x v="5"/>
    <s v="70446028"/>
    <s v="180"/>
    <s v="Z_DTB"/>
    <s v="0070446028000180"/>
    <s v="SPECIAL PRICING (CROSS-QUARTER)"/>
    <n v="5892.28"/>
    <m/>
    <s v="0070446028000180"/>
    <n v="16"/>
    <s v="00000000/Z_DTB"/>
    <n v="0"/>
    <n v="0"/>
    <n v="0"/>
    <n v="0"/>
    <n v="0"/>
    <n v="0"/>
    <n v="0"/>
    <n v="0"/>
  </r>
  <r>
    <x v="234"/>
    <s v="105238"/>
    <s v="JP"/>
    <x v="5"/>
    <s v="70446028"/>
    <s v="190"/>
    <s v="Z_DTB"/>
    <s v="0070446028000190"/>
    <s v="SPECIAL PRICING (CROSS-QUARTER)"/>
    <n v="216481.74"/>
    <m/>
    <s v="0070446028000190"/>
    <n v="16"/>
    <s v="00000000/Z_DTB"/>
    <n v="0"/>
    <n v="0"/>
    <n v="0"/>
    <n v="0"/>
    <n v="0"/>
    <n v="0"/>
    <n v="0"/>
    <n v="0"/>
  </r>
  <r>
    <x v="234"/>
    <s v="105238"/>
    <s v="JP"/>
    <x v="5"/>
    <s v="70446028"/>
    <s v="200"/>
    <s v="Z_DTB"/>
    <s v="0070446028000200"/>
    <s v="STANDARD, HARDWARE, PCEE - QUARTERL"/>
    <n v="73201.64"/>
    <m/>
    <s v="0070446028000200"/>
    <n v="16"/>
    <s v="00000000/Z_DTB"/>
    <n v="0"/>
    <n v="0"/>
    <n v="0"/>
    <n v="0"/>
    <n v="0"/>
    <n v="0"/>
    <n v="0"/>
    <n v="0"/>
  </r>
  <r>
    <x v="234"/>
    <s v="105238"/>
    <s v="JP"/>
    <x v="5"/>
    <s v="70446028"/>
    <s v="210"/>
    <s v="Z_DTI"/>
    <s v="0070446028000210"/>
    <s v="PC SOFTWARE - QUARTERLY"/>
    <n v="66206.91"/>
    <m/>
    <s v="0070446028000210"/>
    <n v="16"/>
    <s v="00000000/Z_DTI"/>
    <n v="0"/>
    <n v="0"/>
    <n v="0"/>
    <n v="0"/>
    <n v="0"/>
    <n v="0"/>
    <n v="0"/>
    <n v="0"/>
  </r>
  <r>
    <x v="234"/>
    <s v="105238"/>
    <s v="JP"/>
    <x v="5"/>
    <s v="70446028"/>
    <s v="220"/>
    <s v="Z_DTI"/>
    <s v="0070446028000220"/>
    <s v="STANDARD, HARDWARE, PCEE - QUARTERL"/>
    <n v="1877.26"/>
    <m/>
    <s v="0070446028000220"/>
    <n v="16"/>
    <s v="00000000/Z_DTI"/>
    <n v="0"/>
    <n v="0"/>
    <n v="0"/>
    <n v="0"/>
    <n v="0"/>
    <n v="0"/>
    <n v="0"/>
    <n v="0"/>
  </r>
  <r>
    <x v="234"/>
    <s v="105238"/>
    <s v="JP"/>
    <x v="5"/>
    <s v="70446028"/>
    <s v="230"/>
    <s v="Z_DTI"/>
    <s v="0070446028000230"/>
    <s v="STANDARD, HARDWARE, PCEE - QUARTERL"/>
    <n v="25881.46"/>
    <m/>
    <s v="0070446028000230"/>
    <n v="16"/>
    <s v="00000000/Z_DTI"/>
    <n v="0"/>
    <n v="0"/>
    <n v="0"/>
    <n v="0"/>
    <n v="0"/>
    <n v="0"/>
    <n v="0"/>
    <n v="0"/>
  </r>
  <r>
    <x v="234"/>
    <s v="105238"/>
    <s v="JP"/>
    <x v="5"/>
    <s v="70446028"/>
    <s v="240"/>
    <s v="Z_TCI3"/>
    <s v="0070446028000240"/>
    <s v="STANDARD, HARDWARE, PCEE - QUARTERL"/>
    <n v="1453.04"/>
    <m/>
    <s v="0070446028000240"/>
    <n v="16"/>
    <s v="00000000/Z_TCI3"/>
    <n v="0"/>
    <n v="0"/>
    <n v="0"/>
    <n v="0"/>
    <n v="0"/>
    <n v="0"/>
    <n v="0"/>
    <n v="0"/>
  </r>
  <r>
    <x v="234"/>
    <s v="105238"/>
    <s v="JP"/>
    <x v="5"/>
    <s v="70446028"/>
    <s v="250"/>
    <s v="Z_DTB"/>
    <s v="0070446028000250"/>
    <s v="SPECIAL PRICING - QUARTERLY"/>
    <n v="685.67"/>
    <m/>
    <s v="0070446028000250"/>
    <n v="16"/>
    <s v="00000000/Z_DTB"/>
    <n v="0"/>
    <n v="0"/>
    <n v="0"/>
    <n v="0"/>
    <n v="0"/>
    <n v="0"/>
    <n v="0"/>
    <n v="0"/>
  </r>
  <r>
    <x v="234"/>
    <s v="105238"/>
    <s v="JP"/>
    <x v="5"/>
    <s v="70446028"/>
    <s v="260"/>
    <s v="Z_DTI"/>
    <s v="0070446028000260"/>
    <s v="PRO, MOBILE/TABLET, DCP HARDWARE -"/>
    <n v="290000"/>
    <m/>
    <s v="0070446028000260"/>
    <n v="16"/>
    <s v="00000000/Z_DTI"/>
    <n v="0"/>
    <n v="0"/>
    <n v="0"/>
    <n v="0"/>
    <n v="0"/>
    <n v="0"/>
    <n v="0"/>
    <n v="0"/>
  </r>
  <r>
    <x v="234"/>
    <s v="105238"/>
    <s v="JP"/>
    <x v="5"/>
    <s v="70446028"/>
    <s v="270"/>
    <s v="Z_CSD"/>
    <s v="0070446028000270"/>
    <s v="STANDARD, HARDWARE, PCEE - QUARTERL"/>
    <n v="524"/>
    <m/>
    <s v="0070446028000270"/>
    <n v="16"/>
    <s v="00000000/Z_CSD"/>
    <n v="0"/>
    <n v="0"/>
    <n v="0"/>
    <n v="0"/>
    <n v="0"/>
    <n v="0"/>
    <n v="0"/>
    <n v="0"/>
  </r>
  <r>
    <x v="234"/>
    <s v="105238"/>
    <s v="JP"/>
    <x v="5"/>
    <s v="70446028"/>
    <s v="280"/>
    <s v="Z_DVW-4"/>
    <s v="0070446028000280"/>
    <s v="PRO, MOBILE/TABLET, DCP HARDWARE -"/>
    <n v="259184.52"/>
    <m/>
    <s v="0070446028000280"/>
    <n v="16"/>
    <s v="00000000/Z_DVW-4"/>
    <n v="0"/>
    <n v="0"/>
    <n v="0"/>
    <n v="0"/>
    <n v="0"/>
    <n v="0"/>
    <n v="0"/>
    <n v="0"/>
  </r>
  <r>
    <x v="234"/>
    <s v="105238"/>
    <s v="JP"/>
    <x v="5"/>
    <s v="70446028"/>
    <s v="290"/>
    <s v="Z_DVW-4"/>
    <s v="0070446028000290"/>
    <s v="PC SOFTWARE - CROSS-QUARTER"/>
    <n v="65370.48"/>
    <m/>
    <s v="0070446028000290"/>
    <n v="16"/>
    <s v="00000000/Z_DVW-4"/>
    <n v="0"/>
    <n v="0"/>
    <n v="0"/>
    <n v="0"/>
    <n v="0"/>
    <n v="0"/>
    <n v="0"/>
    <n v="0"/>
  </r>
  <r>
    <x v="234"/>
    <s v="105238"/>
    <s v="JP"/>
    <x v="5"/>
    <s v="70446028"/>
    <s v="300"/>
    <s v="Z_CMP"/>
    <s v="0070446028000300"/>
    <s v="PC SOFTWARE - CROSS-QUARTER"/>
    <n v="2935.14"/>
    <m/>
    <s v="0070446028000300"/>
    <n v="16"/>
    <s v="00000000/Z_CMP"/>
    <n v="0"/>
    <n v="0"/>
    <n v="0"/>
    <n v="0"/>
    <n v="0"/>
    <n v="0"/>
    <n v="0"/>
    <n v="0"/>
  </r>
  <r>
    <x v="234"/>
    <s v="105238"/>
    <s v="JP"/>
    <x v="5"/>
    <s v="70446028"/>
    <s v="310"/>
    <s v="Z_CEA"/>
    <s v="0070446028000310"/>
    <s v="PC SOFTWARE - CROSS-QUARTER"/>
    <n v="373.43"/>
    <m/>
    <s v="0070446028000310"/>
    <n v="16"/>
    <s v="00000000/Z_CEA"/>
    <n v="0"/>
    <n v="0"/>
    <n v="0"/>
    <n v="0"/>
    <n v="0"/>
    <n v="0"/>
    <n v="0"/>
    <n v="0"/>
  </r>
  <r>
    <x v="234"/>
    <s v="105238"/>
    <s v="JP"/>
    <x v="5"/>
    <s v="70446028"/>
    <s v="320"/>
    <s v="Z_CEA"/>
    <s v="0070446028000320"/>
    <s v="VISION"/>
    <n v="373.43"/>
    <m/>
    <s v="0070446028000320"/>
    <n v="16"/>
    <s v="00000000/Z_CEA"/>
    <n v="0"/>
    <n v="0"/>
    <n v="0"/>
    <n v="0"/>
    <n v="0"/>
    <n v="0"/>
    <n v="0"/>
    <n v="0"/>
  </r>
  <r>
    <x v="234"/>
    <s v="105238"/>
    <s v="JP"/>
    <x v="5"/>
    <s v="70446028"/>
    <s v="330"/>
    <s v="Z_CMP"/>
    <s v="0070446028000330"/>
    <s v="HDR PATENT ONLY"/>
    <n v="1257.01"/>
    <m/>
    <s v="0070446028000330"/>
    <n v="16"/>
    <s v="00000000/Z_CMP"/>
    <n v="0"/>
    <n v="0"/>
    <n v="0"/>
    <n v="0"/>
    <n v="0"/>
    <n v="0"/>
    <n v="0"/>
    <n v="0"/>
  </r>
  <r>
    <x v="234"/>
    <s v="105238"/>
    <s v="JP"/>
    <x v="5"/>
    <s v="70446028"/>
    <s v="340"/>
    <s v="Z_IDV"/>
    <s v="0070446028000340"/>
    <s v="ADVANCED IMAGING"/>
    <n v="4428.18"/>
    <m/>
    <s v="0070446028000340"/>
    <n v="16"/>
    <s v="00000000/Z_IDV"/>
    <n v="0"/>
    <n v="0"/>
    <n v="0"/>
    <n v="0"/>
    <n v="0"/>
    <n v="0"/>
    <n v="0"/>
    <n v="0"/>
  </r>
  <r>
    <x v="234"/>
    <s v="105238"/>
    <s v="JP"/>
    <x v="5"/>
    <s v="70446028"/>
    <s v="350"/>
    <s v="Z_IDV"/>
    <s v="0070446028000350"/>
    <s v="PANASONIC SPECIAL PRICING"/>
    <n v="1064.82"/>
    <m/>
    <s v="0070446028000350"/>
    <n v="16"/>
    <s v="00000000/Z_IDV"/>
    <n v="0"/>
    <n v="0"/>
    <n v="0"/>
    <n v="0"/>
    <n v="0"/>
    <n v="0"/>
    <n v="0"/>
    <n v="0"/>
  </r>
  <r>
    <x v="234"/>
    <s v="105238"/>
    <s v="JP"/>
    <x v="5"/>
    <s v="70446028"/>
    <s v="360"/>
    <s v="Z_SBA"/>
    <s v="0070446028000360"/>
    <s v="PANASONIC SPECIAL PRICING"/>
    <n v="20362"/>
    <m/>
    <s v="0070446028000360"/>
    <n v="16"/>
    <s v="00000000/Z_SBA"/>
    <n v="0"/>
    <n v="0"/>
    <n v="0"/>
    <n v="0"/>
    <n v="0"/>
    <n v="0"/>
    <n v="0"/>
    <n v="0"/>
  </r>
  <r>
    <x v="234"/>
    <s v="105238"/>
    <s v="JP"/>
    <x v="5"/>
    <s v="70446028"/>
    <s v="370"/>
    <s v="Z_SBA"/>
    <s v="0070446028000370"/>
    <s v="PANASONIC SPECIAL PRICING"/>
    <n v="4247.37"/>
    <m/>
    <s v="0070446028000370"/>
    <n v="16"/>
    <s v="00000000/Z_SBA"/>
    <n v="0"/>
    <n v="0"/>
    <n v="0"/>
    <n v="0"/>
    <n v="0"/>
    <n v="0"/>
    <n v="0"/>
    <n v="0"/>
  </r>
  <r>
    <x v="234"/>
    <s v="105238"/>
    <s v="JP"/>
    <x v="5"/>
    <s v="70446028"/>
    <s v="380"/>
    <s v="Z_SBA"/>
    <s v="0070446028000380"/>
    <s v="PANASONIC SPECIAL PRICING"/>
    <n v="18909.63"/>
    <m/>
    <s v="0070446028000380"/>
    <n v="16"/>
    <s v="00000000/Z_SBA"/>
    <n v="0"/>
    <n v="0"/>
    <n v="0"/>
    <n v="0"/>
    <n v="0"/>
    <n v="0"/>
    <n v="0"/>
    <n v="0"/>
  </r>
  <r>
    <x v="234"/>
    <s v="105238"/>
    <s v="JP"/>
    <x v="5"/>
    <s v="70446028"/>
    <s v="390"/>
    <s v="Z_DVD"/>
    <s v="0070446028000390"/>
    <s v="PANASONIC SPECIAL PRICING"/>
    <n v="28182.48"/>
    <m/>
    <s v="0070446028000390"/>
    <n v="16"/>
    <s v="00000000/Z_DVD"/>
    <n v="0"/>
    <n v="0"/>
    <n v="0"/>
    <n v="0"/>
    <n v="0"/>
    <n v="0"/>
    <n v="0"/>
    <n v="0"/>
  </r>
  <r>
    <x v="234"/>
    <s v="105238"/>
    <s v="JP"/>
    <x v="5"/>
    <s v="70446028"/>
    <s v="400"/>
    <s v="Z_DVD"/>
    <s v="0070446028000400"/>
    <s v="PANASONIC SPECIAL PRICING"/>
    <n v="305.61"/>
    <m/>
    <s v="0070446028000400"/>
    <n v="16"/>
    <s v="00000000/Z_DVD"/>
    <n v="0"/>
    <n v="0"/>
    <n v="0"/>
    <n v="0"/>
    <n v="0"/>
    <n v="0"/>
    <n v="0"/>
    <n v="0"/>
  </r>
  <r>
    <x v="234"/>
    <s v="105238"/>
    <s v="JP"/>
    <x v="5"/>
    <s v="70446028"/>
    <s v="410"/>
    <s v="Z_DVM"/>
    <s v="0070446028000410"/>
    <s v="PANASONIC SPECIAL PRICING"/>
    <n v="249.56"/>
    <m/>
    <s v="0070446028000410"/>
    <n v="16"/>
    <s v="00000000/Z_DVM"/>
    <n v="0"/>
    <n v="0"/>
    <n v="0"/>
    <n v="0"/>
    <n v="0"/>
    <n v="0"/>
    <n v="0"/>
    <n v="0"/>
  </r>
  <r>
    <x v="234"/>
    <s v="105238"/>
    <s v="JP"/>
    <x v="5"/>
    <s v="70446028"/>
    <s v="420"/>
    <s v="Z_DVM"/>
    <s v="0070446028000420"/>
    <s v="PANASONIC SPECIAL PRICING"/>
    <n v="70.34"/>
    <m/>
    <s v="0070446028000420"/>
    <n v="16"/>
    <s v="00000000/Z_DVM"/>
    <n v="0"/>
    <n v="0"/>
    <n v="0"/>
    <n v="0"/>
    <n v="0"/>
    <n v="0"/>
    <n v="0"/>
    <n v="0"/>
  </r>
  <r>
    <x v="235"/>
    <s v="129504"/>
    <s v="JP"/>
    <x v="5"/>
    <s v="70445886"/>
    <s v="10"/>
    <s v="Z_DSNR"/>
    <s v="0070445886000010"/>
    <s v="PANASONIC SPECIAL PRICING"/>
    <n v="692"/>
    <m/>
    <s v="0070445886000010"/>
    <n v="16"/>
    <s v="00000000/Z_DSNR"/>
    <n v="0"/>
    <n v="0"/>
    <n v="0"/>
    <n v="0"/>
    <n v="0"/>
    <n v="0"/>
    <n v="0"/>
    <n v="0"/>
  </r>
  <r>
    <x v="236"/>
    <s v="125980"/>
    <s v="AE"/>
    <x v="23"/>
    <s v="70445941"/>
    <s v="10"/>
    <s v="Z_STBIP"/>
    <s v="0070445941000010"/>
    <s v="PANASONIC SPECIAL PRICING"/>
    <m/>
    <n v="62290.19"/>
    <s v="0070445941000010"/>
    <n v="16"/>
    <s v="00000000/Z_STBIP"/>
    <n v="0"/>
    <n v="0"/>
    <n v="0"/>
    <n v="0"/>
    <n v="0"/>
    <n v="0"/>
    <n v="0"/>
    <n v="0"/>
  </r>
  <r>
    <x v="236"/>
    <s v="125980"/>
    <s v="AE"/>
    <x v="23"/>
    <s v="70445941"/>
    <s v="20"/>
    <s v="Z_STBIP"/>
    <s v="0070445941000020"/>
    <s v="PANASONIC SPECIAL PRICING"/>
    <m/>
    <n v="71699.81"/>
    <s v="0070445941000020"/>
    <n v="16"/>
    <s v="00000000/Z_STBIP"/>
    <n v="0"/>
    <n v="0"/>
    <n v="0"/>
    <n v="0"/>
    <n v="0"/>
    <n v="0"/>
    <n v="0"/>
    <n v="0"/>
  </r>
  <r>
    <x v="237"/>
    <s v="104978"/>
    <s v="CA"/>
    <x v="17"/>
    <s v="70445784"/>
    <s v="10"/>
    <s v="Z_CSD"/>
    <s v="0070445784000010"/>
    <s v="PANASONIC SPECIAL PRICING"/>
    <n v="550.11"/>
    <m/>
    <s v="0070445784000010"/>
    <n v="16"/>
    <s v="00000000/Z_CSD"/>
    <n v="0"/>
    <n v="0"/>
    <n v="0"/>
    <n v="0"/>
    <n v="0"/>
    <n v="0"/>
    <n v="0"/>
    <n v="0"/>
  </r>
  <r>
    <x v="237"/>
    <s v="104978"/>
    <s v="CA"/>
    <x v="17"/>
    <s v="70445784"/>
    <s v="20"/>
    <s v="Z_CSD"/>
    <s v="0070445784000020"/>
    <s v="PANASONIC SPECIAL PRICING"/>
    <n v="13857.89"/>
    <m/>
    <s v="0070445784000020"/>
    <n v="16"/>
    <s v="00000000/Z_CSD"/>
    <n v="0"/>
    <n v="0"/>
    <n v="0"/>
    <n v="0"/>
    <n v="0"/>
    <n v="0"/>
    <n v="0"/>
    <n v="0"/>
  </r>
  <r>
    <x v="237"/>
    <s v="104978"/>
    <s v="CA"/>
    <x v="17"/>
    <s v="70445784"/>
    <s v="30"/>
    <s v="Z_CSD"/>
    <s v="0070445784000030"/>
    <s v="PANASONIC SPECIAL PRICING"/>
    <n v="23558"/>
    <m/>
    <s v="0070445784000030"/>
    <n v="16"/>
    <s v="00000000/Z_CSD"/>
    <n v="0"/>
    <n v="0"/>
    <n v="0"/>
    <n v="0"/>
    <n v="0"/>
    <n v="0"/>
    <n v="0"/>
    <n v="0"/>
  </r>
  <r>
    <x v="237"/>
    <s v="104978"/>
    <s v="CA"/>
    <x v="17"/>
    <s v="70445784"/>
    <s v="40"/>
    <s v="Z_SPKA"/>
    <s v="0070445784000040"/>
    <s v="PANASONIC SPECIAL PRICING"/>
    <n v="455"/>
    <m/>
    <s v="0070445784000040"/>
    <n v="16"/>
    <s v="00000000/Z_SPKA"/>
    <n v="0"/>
    <n v="0"/>
    <n v="0"/>
    <n v="0"/>
    <n v="0"/>
    <n v="0"/>
    <n v="0"/>
    <n v="0"/>
  </r>
  <r>
    <x v="237"/>
    <s v="104978"/>
    <s v="CA"/>
    <x v="17"/>
    <s v="70445784"/>
    <s v="50"/>
    <s v="Z_SBA"/>
    <s v="0070445784000050"/>
    <s v="PANASONIC SPECIAL PRICING"/>
    <n v="757"/>
    <m/>
    <s v="0070445784000050"/>
    <n v="16"/>
    <s v="00000000/Z_SBA"/>
    <n v="0"/>
    <n v="0"/>
    <n v="0"/>
    <n v="0"/>
    <n v="0"/>
    <n v="0"/>
    <n v="0"/>
    <n v="0"/>
  </r>
  <r>
    <x v="238"/>
    <s v="105818"/>
    <s v="US"/>
    <x v="0"/>
    <s v="70445986"/>
    <s v="10"/>
    <s v="Z_DTV"/>
    <s v="0070445986000010"/>
    <s v="PANASONIC SPECIAL PRICING"/>
    <n v="13940.33"/>
    <m/>
    <s v="0070445986000010"/>
    <n v="16"/>
    <s v="00000000/Z_DTV"/>
    <n v="0"/>
    <n v="0"/>
    <n v="0"/>
    <n v="0"/>
    <n v="0"/>
    <n v="0"/>
    <n v="0"/>
    <n v="0"/>
  </r>
  <r>
    <x v="238"/>
    <s v="105818"/>
    <s v="US"/>
    <x v="0"/>
    <s v="70445986"/>
    <s v="20"/>
    <s v="Z_DTV"/>
    <s v="0070445986000020"/>
    <s v="PANASONIC SPECIAL PRICING"/>
    <n v="6894.67"/>
    <m/>
    <s v="0070445986000020"/>
    <n v="16"/>
    <s v="00000000/Z_DTV"/>
    <n v="0"/>
    <n v="0"/>
    <n v="0"/>
    <n v="0"/>
    <n v="0"/>
    <n v="0"/>
    <n v="0"/>
    <n v="0"/>
  </r>
  <r>
    <x v="238"/>
    <s v="105818"/>
    <s v="US"/>
    <x v="0"/>
    <s v="70445986"/>
    <s v="30"/>
    <s v="Z_DVD"/>
    <s v="0070445986000030"/>
    <s v="PANASONIC SPECIAL PRICING"/>
    <n v="434"/>
    <m/>
    <s v="0070445986000030"/>
    <n v="16"/>
    <s v="00000000/Z_DVD"/>
    <n v="0"/>
    <n v="0"/>
    <n v="0"/>
    <n v="0"/>
    <n v="0"/>
    <n v="0"/>
    <n v="0"/>
    <n v="0"/>
  </r>
  <r>
    <x v="239"/>
    <s v="105239"/>
    <s v="JP"/>
    <x v="5"/>
    <s v="70446041"/>
    <s v="10"/>
    <s v="Z_DSNR"/>
    <s v="0070446041000010"/>
    <s v="PANASONIC SPECIAL PRICING"/>
    <n v="2427"/>
    <m/>
    <s v="0070446041000010"/>
    <n v="16"/>
    <s v="00000000/Z_DSNR"/>
    <n v="0"/>
    <n v="0"/>
    <n v="0"/>
    <n v="0"/>
    <n v="0"/>
    <n v="0"/>
    <n v="0"/>
    <n v="0"/>
  </r>
  <r>
    <x v="240"/>
    <s v="114110"/>
    <s v="GB"/>
    <x v="8"/>
    <s v="70445912"/>
    <s v="10"/>
    <s v="Z_TMD"/>
    <s v="0070445912000010"/>
    <s v="PANASONIC SPECIAL PRICING"/>
    <m/>
    <n v="101"/>
    <s v="0070445912000010"/>
    <n v="16"/>
    <s v="00000000/Z_TMD"/>
    <n v="0"/>
    <n v="0"/>
    <n v="0"/>
    <n v="0"/>
    <n v="0"/>
    <n v="0"/>
    <n v="0"/>
    <n v="0"/>
  </r>
  <r>
    <x v="241"/>
    <s v="126003"/>
    <s v="FR"/>
    <x v="13"/>
    <s v="70445954"/>
    <s v="10"/>
    <s v="Z_SPKA"/>
    <s v="0070445954000010"/>
    <s v="PANASONIC SPECIAL PRICING"/>
    <m/>
    <n v="96"/>
    <s v="0070445954000010"/>
    <n v="16"/>
    <s v="00000000/Z_SPKA"/>
    <n v="0"/>
    <n v="0"/>
    <n v="0"/>
    <n v="0"/>
    <n v="0"/>
    <n v="0"/>
    <n v="0"/>
    <n v="0"/>
  </r>
  <r>
    <x v="242"/>
    <s v="115809"/>
    <s v="US"/>
    <x v="0"/>
    <s v="70445737"/>
    <s v="10"/>
    <s v="Z_CMP"/>
    <s v="0070445737000010"/>
    <s v="PANASONIC SPECIAL PRICING"/>
    <n v="79301.36"/>
    <m/>
    <s v="0070445737000010"/>
    <n v="16"/>
    <s v="00000000/Z_CMP"/>
    <n v="0"/>
    <n v="0"/>
    <n v="0"/>
    <n v="0"/>
    <n v="0"/>
    <n v="0"/>
    <n v="0"/>
    <n v="0"/>
  </r>
  <r>
    <x v="242"/>
    <s v="115809"/>
    <s v="US"/>
    <x v="0"/>
    <s v="70445737"/>
    <s v="20"/>
    <s v="Z_CMP"/>
    <s v="0070445737000020"/>
    <s v="PANASONIC SPECIAL PRICING"/>
    <n v="8357.64"/>
    <m/>
    <s v="0070445737000020"/>
    <n v="16"/>
    <s v="00000000/Z_CMP"/>
    <n v="0"/>
    <n v="0"/>
    <n v="0"/>
    <n v="0"/>
    <n v="0"/>
    <n v="0"/>
    <n v="0"/>
    <n v="0"/>
  </r>
  <r>
    <x v="243"/>
    <s v="105240"/>
    <s v="JP"/>
    <x v="5"/>
    <s v="70446054"/>
    <s v="10"/>
    <s v="Z_CVD"/>
    <s v="0070446054000010"/>
    <s v="PANASONIC SPECIAL PRICING"/>
    <n v="159654.60999999999"/>
    <m/>
    <s v="0070446054000010"/>
    <n v="16"/>
    <s v="00000000/Z_CVD"/>
    <n v="0"/>
    <n v="0"/>
    <n v="0"/>
    <n v="0"/>
    <n v="0"/>
    <n v="0"/>
    <n v="0"/>
    <n v="0"/>
  </r>
  <r>
    <x v="243"/>
    <s v="105240"/>
    <s v="JP"/>
    <x v="5"/>
    <s v="70446054"/>
    <s v="20"/>
    <s v="Z_CVD"/>
    <s v="0070446054000020"/>
    <s v="PANASONIC SPECIAL PRICING"/>
    <n v="23.99"/>
    <m/>
    <s v="0070446054000020"/>
    <n v="16"/>
    <s v="00000000/Z_CVD"/>
    <n v="0"/>
    <n v="0"/>
    <n v="0"/>
    <n v="0"/>
    <n v="0"/>
    <n v="0"/>
    <n v="0"/>
    <n v="0"/>
  </r>
  <r>
    <x v="243"/>
    <s v="105240"/>
    <s v="JP"/>
    <x v="5"/>
    <s v="70446054"/>
    <s v="30"/>
    <s v="Z_CVD"/>
    <s v="0070446054000030"/>
    <s v="PANASONIC SPECIAL PRICING"/>
    <n v="40170.400000000001"/>
    <m/>
    <s v="0070446054000030"/>
    <n v="16"/>
    <s v="00000000/Z_CVD"/>
    <n v="0"/>
    <n v="0"/>
    <n v="0"/>
    <n v="0"/>
    <n v="0"/>
    <n v="0"/>
    <n v="0"/>
    <n v="0"/>
  </r>
  <r>
    <x v="243"/>
    <s v="105240"/>
    <s v="JP"/>
    <x v="5"/>
    <s v="70446054"/>
    <s v="40"/>
    <s v="Z_SDC"/>
    <s v="0070446054000040"/>
    <s v="PANASONIC SPECIAL PRICING"/>
    <n v="117669"/>
    <m/>
    <s v="0070446054000040"/>
    <n v="16"/>
    <s v="00000000/Z_SDC"/>
    <n v="0"/>
    <n v="0"/>
    <n v="0"/>
    <n v="0"/>
    <n v="0"/>
    <n v="0"/>
    <n v="0"/>
    <n v="0"/>
  </r>
  <r>
    <x v="244"/>
    <s v="105241"/>
    <s v="JP"/>
    <x v="5"/>
    <s v="70446067"/>
    <s v="10"/>
    <s v="Z_STM"/>
    <s v="0070446067000010"/>
    <s v="PANASONIC SPECIAL PRICING"/>
    <n v="1185"/>
    <m/>
    <s v="0070446067000010"/>
    <n v="16"/>
    <s v="00000000/Z_STM"/>
    <n v="0"/>
    <n v="0"/>
    <n v="0"/>
    <n v="0"/>
    <n v="0"/>
    <n v="0"/>
    <n v="0"/>
    <n v="0"/>
  </r>
  <r>
    <x v="244"/>
    <s v="105241"/>
    <s v="JP"/>
    <x v="5"/>
    <s v="70446080"/>
    <s v="10"/>
    <s v="Z_DSDI"/>
    <s v="0070446080000010"/>
    <s v="PANASONIC SPECIAL PRICING"/>
    <n v="4734"/>
    <m/>
    <s v="0070446080000010"/>
    <n v="16"/>
    <s v="00000000/Z_DSDI"/>
    <n v="0"/>
    <n v="0"/>
    <n v="0"/>
    <n v="0"/>
    <n v="0"/>
    <n v="0"/>
    <n v="0"/>
    <n v="0"/>
  </r>
  <r>
    <x v="244"/>
    <s v="105241"/>
    <s v="JP"/>
    <x v="5"/>
    <s v="70446080"/>
    <s v="20"/>
    <s v="Z_DSNI"/>
    <s v="0070446080000020"/>
    <s v="PANASONIC SPECIAL PRICING"/>
    <n v="426"/>
    <m/>
    <s v="0070446080000020"/>
    <n v="16"/>
    <s v="00000000/Z_DSNI"/>
    <n v="0"/>
    <n v="0"/>
    <n v="0"/>
    <n v="0"/>
    <n v="0"/>
    <n v="0"/>
    <n v="0"/>
    <n v="0"/>
  </r>
  <r>
    <x v="245"/>
    <s v="125364"/>
    <s v="US"/>
    <x v="0"/>
    <s v="70445833"/>
    <s v="10"/>
    <s v="Z_DSNR"/>
    <s v="0070445833000010"/>
    <s v="PANASONIC SPECIAL PRICING"/>
    <n v="32764"/>
    <m/>
    <s v="0070445833000010"/>
    <n v="16"/>
    <s v="00000000/Z_DSNR"/>
    <n v="0"/>
    <n v="0"/>
    <n v="0"/>
    <n v="0"/>
    <n v="0"/>
    <n v="0"/>
    <n v="0"/>
    <n v="0"/>
  </r>
  <r>
    <x v="246"/>
    <s v="104943"/>
    <s v="BR"/>
    <x v="24"/>
    <s v="70445714"/>
    <s v="10"/>
    <s v="Z_W8PB"/>
    <s v="0070445714000010"/>
    <s v="PANASONIC SPECIAL PRICING"/>
    <n v="33136"/>
    <n v="0"/>
    <s v="0070445714000010"/>
    <n v="16"/>
    <s v="00000000/Z_W8PB"/>
    <n v="0"/>
    <n v="0"/>
    <n v="0"/>
    <n v="0"/>
    <n v="0.15"/>
    <n v="4970.3999999999996"/>
    <n v="0.15"/>
    <n v="0"/>
  </r>
  <r>
    <x v="246"/>
    <s v="104943"/>
    <s v="BR"/>
    <x v="24"/>
    <s v="70445714"/>
    <s v="20"/>
    <s v="Z_MTB"/>
    <s v="0070445714000020"/>
    <s v="PANASONIC SPECIAL PRICING"/>
    <m/>
    <n v="69000"/>
    <s v="0070445714000020"/>
    <n v="16"/>
    <s v="00000000/Z_MTB"/>
    <n v="0"/>
    <n v="0"/>
    <n v="0"/>
    <n v="0"/>
    <n v="0.15"/>
    <n v="0"/>
    <n v="0.15"/>
    <n v="10350"/>
  </r>
  <r>
    <x v="247"/>
    <s v="105836"/>
    <s v="US"/>
    <x v="0"/>
    <s v="70445998"/>
    <s v="10"/>
    <s v="Z_DTV"/>
    <s v="0070445998000010"/>
    <s v="PANASONIC SPECIAL PRICING"/>
    <n v="18423.98"/>
    <m/>
    <s v="0070445998000010"/>
    <n v="16"/>
    <s v="00000000/Z_DTV"/>
    <n v="0"/>
    <n v="0"/>
    <n v="0"/>
    <n v="0"/>
    <n v="0"/>
    <n v="0"/>
    <n v="0"/>
    <n v="0"/>
  </r>
  <r>
    <x v="247"/>
    <s v="105836"/>
    <s v="US"/>
    <x v="0"/>
    <s v="70445998"/>
    <s v="20"/>
    <s v="Z_DTV"/>
    <s v="0070445998000020"/>
    <s v="PANASONIC SPECIAL PRICING"/>
    <n v="367.02"/>
    <m/>
    <s v="0070445998000020"/>
    <n v="16"/>
    <s v="00000000/Z_DTV"/>
    <n v="0"/>
    <n v="0"/>
    <n v="0"/>
    <n v="0"/>
    <n v="0"/>
    <n v="0"/>
    <n v="0"/>
    <n v="0"/>
  </r>
  <r>
    <x v="248"/>
    <s v="105393"/>
    <s v="TW"/>
    <x v="1"/>
    <s v="70445774"/>
    <s v="10"/>
    <s v="Z_DVK"/>
    <s v="0070445774000010"/>
    <s v="PANASONIC SPECIAL PRICING"/>
    <n v="133048.51999999999"/>
    <m/>
    <s v="0070445774000010"/>
    <n v="16"/>
    <s v="00000000/Z_DVK"/>
    <n v="0"/>
    <n v="0"/>
    <n v="0"/>
    <n v="0"/>
    <n v="0.2"/>
    <n v="26609.703999999998"/>
    <n v="0.1"/>
    <n v="0"/>
  </r>
  <r>
    <x v="248"/>
    <s v="105393"/>
    <s v="TW"/>
    <x v="1"/>
    <s v="70445774"/>
    <s v="20"/>
    <s v="Z_DVK"/>
    <s v="0070445774000020"/>
    <s v="PANASONIC SPECIAL PRICING"/>
    <n v="4874.4799999999996"/>
    <m/>
    <s v="0070445774000020"/>
    <n v="16"/>
    <s v="00000000/Z_DVK"/>
    <n v="0"/>
    <n v="0"/>
    <n v="0"/>
    <n v="0"/>
    <n v="0.2"/>
    <n v="974.89599999999996"/>
    <n v="0.1"/>
    <n v="0"/>
  </r>
  <r>
    <x v="249"/>
    <s v="105131"/>
    <s v="ES"/>
    <x v="21"/>
    <s v="70445948"/>
    <s v="10"/>
    <s v="Z_SMD"/>
    <s v="0070445948000010"/>
    <s v="PANASONIC SPECIAL PRICING"/>
    <m/>
    <n v="433"/>
    <s v="0070445948000010"/>
    <n v="16"/>
    <s v="00000000/Z_SMD"/>
    <n v="0"/>
    <n v="0"/>
    <n v="0"/>
    <n v="0"/>
    <n v="0"/>
    <n v="0"/>
    <n v="0.06"/>
    <n v="25.98"/>
  </r>
  <r>
    <x v="250"/>
    <s v="110840"/>
    <s v="US"/>
    <x v="0"/>
    <s v="70446047"/>
    <s v="10"/>
    <s v="Z_CMP"/>
    <s v="0070446047000010"/>
    <s v="PANASONIC SPECIAL PRICING"/>
    <n v="3702"/>
    <m/>
    <s v="0070446047000010"/>
    <n v="16"/>
    <s v="00000000/Z_CMP"/>
    <n v="0"/>
    <n v="0"/>
    <n v="0"/>
    <n v="0"/>
    <n v="0"/>
    <n v="0"/>
    <n v="0"/>
    <n v="0"/>
  </r>
  <r>
    <x v="251"/>
    <s v="105847"/>
    <s v="US"/>
    <x v="0"/>
    <s v="70446022"/>
    <s v="10"/>
    <s v="Z_CMP"/>
    <s v="0070446022000010"/>
    <s v="PANASONIC SPECIAL PRICING"/>
    <n v="4203"/>
    <m/>
    <s v="0070446022000010"/>
    <n v="16"/>
    <s v="00000000/Z_CMP"/>
    <n v="0"/>
    <n v="0"/>
    <n v="0"/>
    <n v="0"/>
    <n v="0"/>
    <n v="0"/>
    <n v="0"/>
    <n v="0"/>
  </r>
  <r>
    <x v="252"/>
    <s v="111471"/>
    <s v="SG"/>
    <x v="11"/>
    <s v="70446099"/>
    <s v="10"/>
    <s v="Z_SBA"/>
    <s v="0070446099000010"/>
    <s v="PANASONIC SPECIAL PRICING"/>
    <n v="30564.41"/>
    <m/>
    <s v="0070446099000010"/>
    <n v="16"/>
    <s v="00000000/Z_SBA"/>
    <n v="0"/>
    <n v="0"/>
    <n v="0"/>
    <n v="0"/>
    <n v="0.1"/>
    <n v="3056.4410000000003"/>
    <n v="0"/>
    <n v="0"/>
  </r>
  <r>
    <x v="252"/>
    <s v="111471"/>
    <s v="SG"/>
    <x v="11"/>
    <s v="70446099"/>
    <s v="20"/>
    <s v="Z_SBA"/>
    <s v="0070446099000020"/>
    <s v="PANASONIC SPECIAL PRICING"/>
    <n v="18195.580000000002"/>
    <m/>
    <s v="0070446099000020"/>
    <n v="16"/>
    <s v="00000000/Z_SBA"/>
    <n v="0"/>
    <n v="0"/>
    <n v="0"/>
    <n v="0"/>
    <n v="0.1"/>
    <n v="1819.5580000000002"/>
    <n v="0"/>
    <n v="0"/>
  </r>
  <r>
    <x v="252"/>
    <s v="111471"/>
    <s v="SG"/>
    <x v="11"/>
    <s v="70446099"/>
    <s v="30"/>
    <s v="Z_SBA"/>
    <s v="0070446099000030"/>
    <s v="PANASONIC SPECIAL PRICING"/>
    <n v="18185.02"/>
    <m/>
    <s v="0070446099000030"/>
    <n v="16"/>
    <s v="00000000/Z_SBA"/>
    <n v="0"/>
    <n v="0"/>
    <n v="0"/>
    <n v="0"/>
    <n v="0.1"/>
    <n v="1818.5020000000002"/>
    <n v="0"/>
    <n v="0"/>
  </r>
  <r>
    <x v="252"/>
    <s v="111471"/>
    <s v="SG"/>
    <x v="11"/>
    <s v="70446099"/>
    <s v="40"/>
    <s v="Z_GCA"/>
    <s v="0070446099000040"/>
    <s v="DOLBY CODEC PROGRAM - SOFTWARE CROS"/>
    <n v="7450.2"/>
    <m/>
    <s v="0070446099000040"/>
    <n v="16"/>
    <s v="00000000/Z_GCA"/>
    <n v="0"/>
    <n v="0"/>
    <n v="0"/>
    <n v="0"/>
    <n v="0.1"/>
    <n v="745.02"/>
    <n v="0"/>
    <n v="0"/>
  </r>
  <r>
    <x v="252"/>
    <s v="111471"/>
    <s v="SG"/>
    <x v="11"/>
    <s v="70446099"/>
    <s v="50"/>
    <s v="Z_GCA"/>
    <s v="0070446099000050"/>
    <s v="STANDARD, HARDWARE, PCEE - QUARTERL"/>
    <n v="4435.21"/>
    <m/>
    <s v="0070446099000050"/>
    <n v="16"/>
    <s v="00000000/Z_GCA"/>
    <n v="0"/>
    <n v="0"/>
    <n v="0"/>
    <n v="0"/>
    <n v="0.1"/>
    <n v="443.52100000000002"/>
    <n v="0"/>
    <n v="0"/>
  </r>
  <r>
    <x v="252"/>
    <s v="111471"/>
    <s v="SG"/>
    <x v="11"/>
    <s v="70446099"/>
    <s v="60"/>
    <s v="Z_GCA"/>
    <s v="0070446099000060"/>
    <s v="STANDARD, HARDWARE, PCEE - QUARTERL"/>
    <n v="4404.6000000000004"/>
    <m/>
    <s v="0070446099000060"/>
    <n v="16"/>
    <s v="00000000/Z_GCA"/>
    <n v="0"/>
    <n v="0"/>
    <n v="0"/>
    <n v="0"/>
    <n v="0.1"/>
    <n v="440.46000000000004"/>
    <n v="0"/>
    <n v="0"/>
  </r>
  <r>
    <x v="252"/>
    <s v="111471"/>
    <s v="SG"/>
    <x v="11"/>
    <s v="70446099"/>
    <s v="70"/>
    <s v="Z_PC1"/>
    <s v="0070446099000070"/>
    <s v="STANDARD, HARDWARE, PCEE - QUARTERL"/>
    <n v="28435.71"/>
    <m/>
    <s v="0070446099000070"/>
    <n v="16"/>
    <s v="00000000/Z_PC1"/>
    <n v="0"/>
    <n v="0"/>
    <n v="0"/>
    <n v="0"/>
    <n v="0.1"/>
    <n v="2843.5709999999999"/>
    <n v="0"/>
    <n v="0"/>
  </r>
  <r>
    <x v="253"/>
    <s v="105120"/>
    <s v="DE"/>
    <x v="7"/>
    <s v="70445865"/>
    <s v="10"/>
    <s v="Z_IDV"/>
    <s v="0070445865000010"/>
    <s v="STANDARD, HARDWARE, PCEE - QUARTERL"/>
    <m/>
    <n v="192"/>
    <s v="0070445865000010"/>
    <n v="16"/>
    <s v="00000000/Z_IDV"/>
    <n v="0"/>
    <n v="0"/>
    <n v="0"/>
    <n v="0"/>
    <n v="0"/>
    <n v="0"/>
    <n v="0"/>
    <n v="0"/>
  </r>
  <r>
    <x v="254"/>
    <s v="121467"/>
    <s v="US"/>
    <x v="0"/>
    <s v="70445802"/>
    <s v="10"/>
    <s v="Z_DTV"/>
    <s v="0070445802000010"/>
    <s v="STANDARD, HARDWARE, PCEE - QUARTERL"/>
    <n v="106"/>
    <m/>
    <s v="0070445802000010"/>
    <n v="16"/>
    <s v="00000000/Z_DTV"/>
    <n v="0"/>
    <n v="0"/>
    <n v="0"/>
    <n v="0"/>
    <n v="0"/>
    <n v="0"/>
    <n v="0"/>
    <n v="0"/>
  </r>
  <r>
    <x v="255"/>
    <s v="107133"/>
    <s v="DE"/>
    <x v="7"/>
    <s v="70446078"/>
    <s v="10"/>
    <s v="Z_TMD"/>
    <s v="0070446078000010"/>
    <s v="STANDARD, HARDWARE, PCEE - QUARTERL"/>
    <m/>
    <n v="251.61"/>
    <s v="0070446078000010"/>
    <n v="16"/>
    <s v="00000000/Z_TMD"/>
    <n v="0"/>
    <n v="0"/>
    <n v="0"/>
    <n v="0"/>
    <n v="0"/>
    <n v="0"/>
    <n v="0"/>
    <n v="0"/>
  </r>
  <r>
    <x v="255"/>
    <s v="107133"/>
    <s v="DE"/>
    <x v="7"/>
    <s v="70446078"/>
    <s v="20"/>
    <s v="Z_TMD"/>
    <s v="0070446078000020"/>
    <s v="STANDARD, HARDWARE, PCEE - QUARTERL"/>
    <m/>
    <n v="138.38999999999999"/>
    <s v="0070446078000020"/>
    <n v="16"/>
    <s v="00000000/Z_TMD"/>
    <n v="0"/>
    <n v="0"/>
    <n v="0"/>
    <n v="0"/>
    <n v="0"/>
    <n v="0"/>
    <n v="0"/>
    <n v="0"/>
  </r>
  <r>
    <x v="256"/>
    <s v="105869"/>
    <s v="US"/>
    <x v="0"/>
    <s v="70446040"/>
    <s v="10"/>
    <s v="Z_DMA"/>
    <s v="0070446040000010"/>
    <s v="STANDARD, HARDWARE, PCEE - QUARTERL"/>
    <n v="319913"/>
    <m/>
    <s v="0070446040000010"/>
    <n v="16"/>
    <s v="00000000/Z_DMA"/>
    <n v="0"/>
    <n v="0"/>
    <n v="0"/>
    <n v="0"/>
    <n v="0"/>
    <n v="0"/>
    <n v="0"/>
    <n v="0"/>
  </r>
  <r>
    <x v="256"/>
    <s v="105869"/>
    <s v="US"/>
    <x v="0"/>
    <s v="70446040"/>
    <s v="20"/>
    <s v="Z_DMA"/>
    <s v="0070446040000020"/>
    <s v="STANDARD, HARDWARE, PCEE - QUARTERL"/>
    <n v="301250"/>
    <m/>
    <s v="0070446040000020"/>
    <n v="16"/>
    <s v="00000000/Z_DMA"/>
    <n v="0"/>
    <n v="0"/>
    <n v="0"/>
    <n v="0"/>
    <n v="0"/>
    <n v="0"/>
    <n v="0"/>
    <n v="0"/>
  </r>
  <r>
    <x v="256"/>
    <s v="105869"/>
    <s v="US"/>
    <x v="0"/>
    <s v="70446040"/>
    <s v="30"/>
    <s v="Z_SBA"/>
    <s v="0070446040000030"/>
    <s v="STANDARD, HARDWARE, PCEE - QUARTERL"/>
    <n v="284295"/>
    <m/>
    <s v="0070446040000030"/>
    <n v="16"/>
    <s v="00000000/Z_SBA"/>
    <n v="0"/>
    <n v="0"/>
    <n v="0"/>
    <n v="0"/>
    <n v="0"/>
    <n v="0"/>
    <n v="0"/>
    <n v="0"/>
  </r>
  <r>
    <x v="257"/>
    <s v="107350"/>
    <s v="IT"/>
    <x v="25"/>
    <s v="70445754"/>
    <s v="10"/>
    <s v="Z_MON"/>
    <s v="0070445754000010"/>
    <s v="STANDARD, HARDWARE, PCEE - QUARTERL"/>
    <m/>
    <n v="969"/>
    <s v="0070445754000010"/>
    <n v="16"/>
    <s v="00000000/Z_MON"/>
    <n v="0"/>
    <n v="0"/>
    <n v="0"/>
    <n v="0"/>
    <n v="0.08"/>
    <n v="0"/>
    <n v="0.05"/>
    <n v="48.45"/>
  </r>
  <r>
    <x v="258"/>
    <s v="107655"/>
    <s v="NL"/>
    <x v="19"/>
    <s v="70445902"/>
    <s v="10"/>
    <s v="Z_BCD"/>
    <s v="0070445902000010"/>
    <s v="STANDARD, HARDWARE, PCEE - QUARTERL"/>
    <m/>
    <n v="6"/>
    <s v="0070445902000010"/>
    <n v="16"/>
    <s v="00000000/Z_BCD"/>
    <n v="0"/>
    <n v="0"/>
    <n v="0"/>
    <n v="0"/>
    <n v="0"/>
    <n v="0"/>
    <n v="0"/>
    <n v="0"/>
  </r>
  <r>
    <x v="259"/>
    <s v="105140"/>
    <s v="FR"/>
    <x v="13"/>
    <s v="70446026"/>
    <s v="10"/>
    <s v="Z_STBIP"/>
    <s v="0070446026000010"/>
    <s v="STANDARD, HARDWARE, PCEE - QUARTERL"/>
    <m/>
    <n v="315058"/>
    <s v="0070446026000010"/>
    <n v="16"/>
    <s v="00000000/Z_STBIP"/>
    <n v="0"/>
    <n v="0"/>
    <n v="0"/>
    <n v="0"/>
    <n v="0"/>
    <n v="0"/>
    <n v="0"/>
    <n v="0"/>
  </r>
  <r>
    <x v="259"/>
    <s v="105140"/>
    <s v="FR"/>
    <x v="13"/>
    <s v="70446038"/>
    <s v="10"/>
    <s v="Z_DVT"/>
    <s v="0070446038000010"/>
    <s v="SPECIAL PRICING (CROSS-QUARTER)"/>
    <m/>
    <n v="846156.6"/>
    <s v="0070446038000010"/>
    <n v="16"/>
    <s v="00000000/Z_DVT"/>
    <n v="0"/>
    <n v="0"/>
    <n v="0"/>
    <n v="0"/>
    <n v="0"/>
    <n v="0"/>
    <n v="0"/>
    <n v="0"/>
  </r>
  <r>
    <x v="259"/>
    <s v="105140"/>
    <s v="FR"/>
    <x v="13"/>
    <s v="70446038"/>
    <s v="20"/>
    <s v="Z_DVK"/>
    <s v="0070446038000020"/>
    <s v="DOLBY CODEC PROGRAM - SOFTWARE CROS"/>
    <m/>
    <n v="1022189.34"/>
    <s v="0070446038000020"/>
    <n v="16"/>
    <s v="00000000/Z_DVK"/>
    <n v="0"/>
    <n v="0"/>
    <n v="0"/>
    <n v="0"/>
    <n v="0"/>
    <n v="0"/>
    <n v="0"/>
    <n v="0"/>
  </r>
  <r>
    <x v="259"/>
    <s v="105140"/>
    <s v="FR"/>
    <x v="13"/>
    <s v="70446038"/>
    <s v="30"/>
    <s v="Z_DVK"/>
    <s v="0070446038000030"/>
    <s v="STANDARD, HARDWARE, PCEE - QUARTERL"/>
    <m/>
    <n v="35259.07"/>
    <s v="0070446038000030"/>
    <n v="16"/>
    <s v="00000000/Z_DVK"/>
    <n v="0"/>
    <n v="0"/>
    <n v="0"/>
    <n v="0"/>
    <n v="0"/>
    <n v="0"/>
    <n v="0"/>
    <n v="0"/>
  </r>
  <r>
    <x v="259"/>
    <s v="105140"/>
    <s v="FR"/>
    <x v="13"/>
    <s v="70446038"/>
    <s v="40"/>
    <s v="Z_CSD"/>
    <s v="0070446038000040"/>
    <s v="PRO, MOBILE/TABLET, DCP HARDWARE -"/>
    <m/>
    <n v="205"/>
    <s v="0070446038000040"/>
    <n v="16"/>
    <s v="00000000/Z_CSD"/>
    <n v="0"/>
    <n v="0"/>
    <n v="0"/>
    <n v="0"/>
    <n v="0"/>
    <n v="0"/>
    <n v="0"/>
    <n v="0"/>
  </r>
  <r>
    <x v="260"/>
    <s v="107441"/>
    <s v="JP"/>
    <x v="5"/>
    <s v="70445779"/>
    <s v="10"/>
    <s v="Z_NLE"/>
    <s v="0070445779000010"/>
    <s v="PRO, MOBILE/TABLET, DCP HARDWARE -"/>
    <n v="63"/>
    <m/>
    <s v="0070445779000010"/>
    <n v="16"/>
    <s v="00000000/Z_NLE"/>
    <n v="0"/>
    <n v="0"/>
    <n v="0"/>
    <n v="0"/>
    <n v="0"/>
    <n v="0"/>
    <n v="0"/>
    <n v="0"/>
  </r>
  <r>
    <x v="261"/>
    <s v="105325"/>
    <s v="KR"/>
    <x v="2"/>
    <s v="70445975"/>
    <s v="10"/>
    <s v="Z_DHDO"/>
    <s v="0070445975000010"/>
    <s v="STANDARD, HARDWARE, PCEE - QUARTERL"/>
    <m/>
    <n v="1"/>
    <s v="0070445975000010"/>
    <n v="16"/>
    <s v="00000000/Z_DHDO"/>
    <n v="0"/>
    <n v="0"/>
    <n v="0"/>
    <n v="0"/>
    <n v="0.16500000000000001"/>
    <n v="0"/>
    <n v="0.1"/>
    <n v="0.1"/>
  </r>
  <r>
    <x v="261"/>
    <s v="105325"/>
    <s v="KR"/>
    <x v="2"/>
    <s v="70445975"/>
    <s v="20"/>
    <s v="Z_PC1"/>
    <s v="0070445975000020"/>
    <s v="STANDARD, HARDWARE, PCEE - QUARTERL"/>
    <m/>
    <n v="35000"/>
    <s v="0070445975000020"/>
    <n v="16"/>
    <s v="00000000/Z_PC1"/>
    <n v="0"/>
    <n v="0"/>
    <n v="0"/>
    <n v="0"/>
    <n v="0.16500000000000001"/>
    <n v="0"/>
    <n v="0.1"/>
    <n v="3500"/>
  </r>
  <r>
    <x v="261"/>
    <s v="105325"/>
    <s v="KR"/>
    <x v="2"/>
    <s v="70445975"/>
    <s v="30"/>
    <s v="Z_W8PB"/>
    <s v="0070445975000030"/>
    <s v="STANDARD, HARDWARE, PCEE - QUARTERL"/>
    <m/>
    <n v="100916"/>
    <s v="0070445975000030"/>
    <n v="16"/>
    <s v="00000000/Z_W8PB"/>
    <n v="0"/>
    <n v="0"/>
    <n v="0"/>
    <n v="0"/>
    <n v="0.16500000000000001"/>
    <n v="0"/>
    <n v="0.1"/>
    <n v="10091.6"/>
  </r>
  <r>
    <x v="261"/>
    <s v="105325"/>
    <s v="KR"/>
    <x v="2"/>
    <s v="70445989"/>
    <s v="10"/>
    <s v="Z_DMT"/>
    <s v="0070445989000010"/>
    <s v="STANDARD + SPECIAL PRICING COMBINED"/>
    <m/>
    <n v="19240.259999999998"/>
    <s v="0070445989000010"/>
    <n v="16"/>
    <s v="00000000/Z_DMT"/>
    <n v="0"/>
    <n v="0"/>
    <n v="0"/>
    <n v="0"/>
    <n v="0.16500000000000001"/>
    <n v="0"/>
    <n v="0.1"/>
    <n v="1924.0259999999998"/>
  </r>
  <r>
    <x v="261"/>
    <s v="105325"/>
    <s v="KR"/>
    <x v="2"/>
    <s v="70445989"/>
    <s v="20"/>
    <s v="Z_DTV"/>
    <s v="0070445989000020"/>
    <s v="STANDARD + SPECIAL PRICING COMBINED"/>
    <m/>
    <n v="2645296.0699999998"/>
    <s v="0070445989000020"/>
    <n v="16"/>
    <s v="00000000/Z_DTV"/>
    <n v="0"/>
    <n v="0"/>
    <n v="0"/>
    <n v="0"/>
    <n v="0.16500000000000001"/>
    <n v="0"/>
    <n v="0.1"/>
    <n v="264529.60700000002"/>
  </r>
  <r>
    <x v="261"/>
    <s v="105325"/>
    <s v="KR"/>
    <x v="2"/>
    <s v="70445989"/>
    <s v="30"/>
    <s v="Z_DTV"/>
    <s v="0070445989000030"/>
    <s v="STANDARD + SPECIAL PRICING COMBINED"/>
    <m/>
    <n v="6477478.3200000003"/>
    <s v="0070445989000030"/>
    <n v="16"/>
    <s v="00000000/Z_DTV"/>
    <n v="0"/>
    <n v="0"/>
    <n v="0"/>
    <n v="0"/>
    <n v="0.16500000000000001"/>
    <n v="0"/>
    <n v="0.1"/>
    <n v="647747.83200000005"/>
  </r>
  <r>
    <x v="261"/>
    <s v="105325"/>
    <s v="KR"/>
    <x v="2"/>
    <s v="70445989"/>
    <s v="40"/>
    <s v="Z_DTB"/>
    <s v="0070445989000040"/>
    <s v="PRO, MOBILE/TABLET, DCP HARDWARE -"/>
    <m/>
    <n v="12689.28"/>
    <s v="0070445989000040"/>
    <n v="16"/>
    <s v="00000000/Z_DTB"/>
    <n v="0"/>
    <n v="0"/>
    <n v="0"/>
    <n v="0"/>
    <n v="0.16500000000000001"/>
    <n v="0"/>
    <n v="0.1"/>
    <n v="1268.9280000000001"/>
  </r>
  <r>
    <x v="261"/>
    <s v="105325"/>
    <s v="KR"/>
    <x v="2"/>
    <s v="70445989"/>
    <s v="50"/>
    <s v="Z_DTV"/>
    <s v="0070445989000050"/>
    <s v="DOLBY CODEC PROGRAM - SOFTWARE CROS"/>
    <m/>
    <n v="487435.88"/>
    <s v="0070445989000050"/>
    <n v="16"/>
    <s v="00000000/Z_DTV"/>
    <n v="0"/>
    <n v="0"/>
    <n v="0"/>
    <n v="0"/>
    <n v="0.16500000000000001"/>
    <n v="0"/>
    <n v="0.1"/>
    <n v="48743.588000000003"/>
  </r>
  <r>
    <x v="261"/>
    <s v="105325"/>
    <s v="KR"/>
    <x v="2"/>
    <s v="70445989"/>
    <s v="60"/>
    <s v="Z_DTB"/>
    <s v="0070445989000060"/>
    <s v="DOLBY CODEC PROGRAM - SOFTWARE CROS"/>
    <m/>
    <n v="0.51"/>
    <s v="0070445989000060"/>
    <n v="16"/>
    <s v="00000000/Z_DTB"/>
    <n v="0"/>
    <n v="0"/>
    <n v="0"/>
    <n v="0"/>
    <n v="0.16500000000000001"/>
    <n v="0"/>
    <n v="0.1"/>
    <n v="5.1000000000000004E-2"/>
  </r>
  <r>
    <x v="261"/>
    <s v="105325"/>
    <s v="KR"/>
    <x v="2"/>
    <s v="70445989"/>
    <s v="70"/>
    <s v="Z_DTV"/>
    <s v="0070445989000070"/>
    <s v="DOLBY CODEC PROGRAM - SOFTWARE CROS"/>
    <m/>
    <n v="770752.27"/>
    <s v="0070445989000070"/>
    <n v="16"/>
    <s v="00000000/Z_DTV"/>
    <n v="0"/>
    <n v="0"/>
    <n v="0"/>
    <n v="0"/>
    <n v="0.16500000000000001"/>
    <n v="0"/>
    <n v="0.1"/>
    <n v="77075.226999999999"/>
  </r>
  <r>
    <x v="261"/>
    <s v="105325"/>
    <s v="KR"/>
    <x v="2"/>
    <s v="70445989"/>
    <s v="80"/>
    <s v="Z_CSD"/>
    <s v="0070445989000080"/>
    <s v="PRO, MOBILE/TABLET, DCP HARDWARE -"/>
    <m/>
    <n v="10"/>
    <s v="0070445989000080"/>
    <n v="16"/>
    <s v="00000000/Z_CSD"/>
    <n v="0"/>
    <n v="0"/>
    <n v="0"/>
    <n v="0"/>
    <n v="0.16500000000000001"/>
    <n v="0"/>
    <n v="0.1"/>
    <n v="1"/>
  </r>
  <r>
    <x v="261"/>
    <s v="105325"/>
    <s v="KR"/>
    <x v="2"/>
    <s v="70445989"/>
    <s v="90"/>
    <s v="Z_DVD-4"/>
    <s v="0070445989000090"/>
    <s v="PRO, MOBILE/TABLET, DCP HARDWARE -"/>
    <m/>
    <n v="160"/>
    <s v="0070445989000090"/>
    <n v="16"/>
    <s v="00000000/Z_DVD-4"/>
    <n v="0"/>
    <n v="0"/>
    <n v="0"/>
    <n v="0"/>
    <n v="0.16500000000000001"/>
    <n v="0"/>
    <n v="0.1"/>
    <n v="16"/>
  </r>
  <r>
    <x v="261"/>
    <s v="105325"/>
    <s v="KR"/>
    <x v="2"/>
    <s v="70445989"/>
    <s v="100"/>
    <s v="Z_DMA"/>
    <s v="0070445989000100"/>
    <s v="STANDARD, HARDWARE, PCEE - QUARTERL"/>
    <m/>
    <n v="1322.43"/>
    <s v="0070445989000100"/>
    <n v="16"/>
    <s v="00000000/Z_DMA"/>
    <n v="0"/>
    <n v="0"/>
    <n v="0"/>
    <n v="0"/>
    <n v="0.16500000000000001"/>
    <n v="0"/>
    <n v="0.1"/>
    <n v="132.24300000000002"/>
  </r>
  <r>
    <x v="261"/>
    <s v="105325"/>
    <s v="KR"/>
    <x v="2"/>
    <s v="70445989"/>
    <s v="110"/>
    <s v="Z_DMA"/>
    <s v="0070445989000110"/>
    <s v="STANDARD, HARDWARE, PCEE - QUARTERL"/>
    <m/>
    <n v="2478.1"/>
    <s v="0070445989000110"/>
    <n v="16"/>
    <s v="00000000/Z_DMA"/>
    <n v="0"/>
    <n v="0"/>
    <n v="0"/>
    <n v="0"/>
    <n v="0.16500000000000001"/>
    <n v="0"/>
    <n v="0.1"/>
    <n v="247.81"/>
  </r>
  <r>
    <x v="261"/>
    <s v="105325"/>
    <s v="KR"/>
    <x v="2"/>
    <s v="70445989"/>
    <s v="120"/>
    <s v="Z_SBA"/>
    <s v="0070445989000120"/>
    <s v="PRO, MOBILE/TABLET, DCP HARDWARE -"/>
    <m/>
    <n v="622785.68999999994"/>
    <s v="0070445989000120"/>
    <n v="16"/>
    <s v="00000000/Z_SBA"/>
    <n v="0"/>
    <n v="0"/>
    <n v="0"/>
    <n v="0"/>
    <n v="0.16500000000000001"/>
    <n v="0"/>
    <n v="0.1"/>
    <n v="62278.568999999996"/>
  </r>
  <r>
    <x v="261"/>
    <s v="105325"/>
    <s v="KR"/>
    <x v="2"/>
    <s v="70445989"/>
    <s v="130"/>
    <s v="Z_SBA"/>
    <s v="0070445989000130"/>
    <s v="PRO, MOBILE/TABLET, DCP HARDWARE -"/>
    <m/>
    <n v="620881.24"/>
    <s v="0070445989000130"/>
    <n v="16"/>
    <s v="00000000/Z_SBA"/>
    <n v="0"/>
    <n v="0"/>
    <n v="0"/>
    <n v="0"/>
    <n v="0.16500000000000001"/>
    <n v="0"/>
    <n v="0.1"/>
    <n v="62088.124000000003"/>
  </r>
  <r>
    <x v="261"/>
    <s v="105325"/>
    <s v="KR"/>
    <x v="2"/>
    <s v="70445989"/>
    <s v="140"/>
    <s v="Z_SBA"/>
    <s v="0070445989000140"/>
    <s v="STANDARD, HARDWARE, PCEE - QUARTERL"/>
    <m/>
    <n v="103740.25"/>
    <s v="0070445989000140"/>
    <n v="16"/>
    <s v="00000000/Z_SBA"/>
    <n v="0"/>
    <n v="0"/>
    <n v="0"/>
    <n v="0"/>
    <n v="0.16500000000000001"/>
    <n v="0"/>
    <n v="0.1"/>
    <n v="10374.025000000001"/>
  </r>
  <r>
    <x v="261"/>
    <s v="105325"/>
    <s v="KR"/>
    <x v="2"/>
    <s v="70446002"/>
    <s v="10"/>
    <s v="Z_DTV"/>
    <s v="0070446002000010"/>
    <s v="PRO, MOBILE/TABLET, DCP HARDWARE -"/>
    <m/>
    <n v="-3619946"/>
    <s v="0070446002000010"/>
    <n v="16"/>
    <s v="00000000/Z_DTV"/>
    <n v="0"/>
    <n v="0"/>
    <n v="0"/>
    <n v="0"/>
    <n v="0.16500000000000001"/>
    <n v="0"/>
    <n v="0.1"/>
    <n v="-361994.60000000003"/>
  </r>
  <r>
    <x v="262"/>
    <s v="107160"/>
    <s v="ES"/>
    <x v="21"/>
    <s v="70446115"/>
    <s v="10"/>
    <s v="Z_BEN"/>
    <s v="0070446115000010"/>
    <s v="STANDARD, HARDWARE, PCEE - QUARTERL"/>
    <m/>
    <n v="346"/>
    <s v="0070446115000010"/>
    <n v="16"/>
    <s v="00000000/Z_BEN"/>
    <n v="0"/>
    <n v="0"/>
    <n v="0"/>
    <n v="0"/>
    <n v="0"/>
    <n v="0"/>
    <n v="0.06"/>
    <n v="20.759999999999998"/>
  </r>
  <r>
    <x v="263"/>
    <s v="105845"/>
    <s v="US"/>
    <x v="0"/>
    <s v="70446010"/>
    <s v="10"/>
    <s v="Z_CSD"/>
    <s v="0070446010000010"/>
    <s v="STANDARD, HARDWARE, PCEE - QUARTERL"/>
    <n v="615.70000000000005"/>
    <m/>
    <s v="0070446010000010"/>
    <n v="16"/>
    <s v="00000000/Z_CSD"/>
    <n v="0"/>
    <n v="0"/>
    <n v="0"/>
    <n v="0"/>
    <n v="0"/>
    <n v="0"/>
    <n v="0"/>
    <n v="0"/>
  </r>
  <r>
    <x v="263"/>
    <s v="105845"/>
    <s v="US"/>
    <x v="0"/>
    <s v="70446010"/>
    <s v="20"/>
    <s v="Z_CSD"/>
    <s v="0070446010000020"/>
    <s v="STANDARD, HARDWARE, PCEE - QUARTERL"/>
    <n v="123.15"/>
    <m/>
    <s v="0070446010000020"/>
    <n v="16"/>
    <s v="00000000/Z_CSD"/>
    <n v="0"/>
    <n v="0"/>
    <n v="0"/>
    <n v="0"/>
    <n v="0"/>
    <n v="0"/>
    <n v="0"/>
    <n v="0"/>
  </r>
  <r>
    <x v="263"/>
    <s v="105845"/>
    <s v="US"/>
    <x v="0"/>
    <s v="70446010"/>
    <s v="30"/>
    <s v="Z_CSD"/>
    <s v="0070446010000030"/>
    <s v="STANDARD, HARDWARE, PCEE - QUARTERL"/>
    <n v="123.15"/>
    <m/>
    <s v="0070446010000030"/>
    <n v="16"/>
    <s v="00000000/Z_CSD"/>
    <n v="0"/>
    <n v="0"/>
    <n v="0"/>
    <n v="0"/>
    <n v="0"/>
    <n v="0"/>
    <n v="0"/>
    <n v="0"/>
  </r>
  <r>
    <x v="264"/>
    <s v="105141"/>
    <s v="FR"/>
    <x v="13"/>
    <s v="70446051"/>
    <s v="10"/>
    <s v="Z_DVT"/>
    <s v="0070446051000010"/>
    <s v="STANDARD, HARDWARE, PCEE - QUARTERL"/>
    <m/>
    <n v="484"/>
    <s v="0070446051000010"/>
    <n v="16"/>
    <s v="00000000/Z_DVT"/>
    <n v="0"/>
    <n v="0"/>
    <n v="0"/>
    <n v="0"/>
    <n v="0"/>
    <n v="0"/>
    <n v="0"/>
    <n v="0"/>
  </r>
  <r>
    <x v="265"/>
    <s v="127474"/>
    <s v="DK"/>
    <x v="12"/>
    <s v="70446048"/>
    <s v="10"/>
    <s v="Z_PCS"/>
    <s v="0070446048000010"/>
    <s v="STANDARD, HARDWARE, PCEE - QUARTERL"/>
    <m/>
    <n v="19006"/>
    <s v="0070446048000010"/>
    <n v="16"/>
    <s v="00000000/Z_PCS"/>
    <n v="0"/>
    <n v="0"/>
    <n v="0"/>
    <n v="0"/>
    <n v="0"/>
    <n v="0"/>
    <n v="0"/>
    <n v="0"/>
  </r>
  <r>
    <x v="265"/>
    <s v="127474"/>
    <s v="DK"/>
    <x v="12"/>
    <s v="70446048"/>
    <s v="20"/>
    <s v="Z_PCS"/>
    <s v="0070446048000020"/>
    <s v="PRO, MOBILE/TABLET, DCP HARDWARE -"/>
    <m/>
    <n v="9503"/>
    <s v="0070446048000020"/>
    <n v="16"/>
    <s v="00000000/Z_PCS"/>
    <n v="0"/>
    <n v="0"/>
    <n v="0"/>
    <n v="0"/>
    <n v="0"/>
    <n v="0"/>
    <n v="0"/>
    <n v="0"/>
  </r>
  <r>
    <x v="266"/>
    <s v="107137"/>
    <s v="DE"/>
    <x v="7"/>
    <s v="70446089"/>
    <s v="10"/>
    <s v="Z_SBA"/>
    <s v="0070446089000010"/>
    <s v="IPP ESTIMATES"/>
    <m/>
    <n v="9278"/>
    <s v="0070446089000010"/>
    <n v="16"/>
    <s v="00000000/Z_SBA"/>
    <n v="0"/>
    <n v="0"/>
    <n v="0"/>
    <n v="0"/>
    <n v="0"/>
    <n v="0"/>
    <n v="0"/>
    <n v="0"/>
  </r>
  <r>
    <x v="267"/>
    <s v="126260"/>
    <s v="TW"/>
    <x v="1"/>
    <s v="70446021"/>
    <s v="10"/>
    <s v="Z_STBIP"/>
    <s v="0070446021000010"/>
    <s v="IPP ESTIMATES"/>
    <n v="49816"/>
    <m/>
    <s v="0070446021000010"/>
    <n v="16"/>
    <s v="00000000/Z_STBIP"/>
    <n v="0"/>
    <n v="0"/>
    <n v="0"/>
    <n v="0"/>
    <n v="0.2"/>
    <n v="9963.2000000000007"/>
    <n v="0.1"/>
    <n v="0"/>
  </r>
  <r>
    <x v="268"/>
    <s v="107604"/>
    <s v="KR"/>
    <x v="2"/>
    <s v="70445889"/>
    <s v="10"/>
    <s v="Z_DTV"/>
    <s v="0070445889000010"/>
    <s v="IPP ESTIMATES"/>
    <m/>
    <n v="61232"/>
    <s v="0070445889000010"/>
    <n v="16"/>
    <s v="00000000/Z_DTV"/>
    <n v="0"/>
    <n v="0"/>
    <n v="0"/>
    <n v="0"/>
    <n v="0.16500000000000001"/>
    <n v="0"/>
    <n v="0.1"/>
    <n v="6123.2000000000007"/>
  </r>
  <r>
    <x v="269"/>
    <s v="105244"/>
    <s v="JP"/>
    <x v="5"/>
    <s v="70446093"/>
    <s v="10"/>
    <s v="Z_DTB"/>
    <s v="0070446093000010"/>
    <s v="IPP ESTIMATES"/>
    <n v="574298.24"/>
    <m/>
    <s v="0070446093000010"/>
    <n v="16"/>
    <s v="00000000/Z_DTB"/>
    <n v="0"/>
    <n v="0"/>
    <n v="0"/>
    <n v="0"/>
    <n v="0"/>
    <n v="0"/>
    <n v="0"/>
    <n v="0"/>
  </r>
  <r>
    <x v="269"/>
    <s v="105244"/>
    <s v="JP"/>
    <x v="5"/>
    <s v="70446093"/>
    <s v="20"/>
    <s v="Z_DTMB"/>
    <s v="0070446093000020"/>
    <s v="IPP ESTIMATES"/>
    <n v="3537.03"/>
    <m/>
    <s v="0070446093000020"/>
    <n v="16"/>
    <s v="00000000/Z_DTMB"/>
    <n v="0"/>
    <n v="0"/>
    <n v="0"/>
    <n v="0"/>
    <n v="0"/>
    <n v="0"/>
    <n v="0"/>
    <n v="0"/>
  </r>
  <r>
    <x v="269"/>
    <s v="105244"/>
    <s v="JP"/>
    <x v="5"/>
    <s v="70446093"/>
    <s v="30"/>
    <s v="Z_DTI"/>
    <s v="0070446093000030"/>
    <s v="IPP ESTIMATES"/>
    <n v="418040.24"/>
    <m/>
    <s v="0070446093000030"/>
    <n v="16"/>
    <s v="00000000/Z_DTI"/>
    <n v="0"/>
    <n v="0"/>
    <n v="0"/>
    <n v="0"/>
    <n v="0"/>
    <n v="0"/>
    <n v="0"/>
    <n v="0"/>
  </r>
  <r>
    <x v="269"/>
    <s v="105244"/>
    <s v="JP"/>
    <x v="5"/>
    <s v="70446093"/>
    <s v="40"/>
    <s v="Z_DTMB"/>
    <s v="0070446093000040"/>
    <s v="IPP ESTIMATES"/>
    <n v="1768.53"/>
    <m/>
    <s v="0070446093000040"/>
    <n v="16"/>
    <s v="00000000/Z_DTMB"/>
    <n v="0"/>
    <n v="0"/>
    <n v="0"/>
    <n v="0"/>
    <n v="0"/>
    <n v="0"/>
    <n v="0"/>
    <n v="0"/>
  </r>
  <r>
    <x v="269"/>
    <s v="105244"/>
    <s v="JP"/>
    <x v="5"/>
    <s v="70446093"/>
    <s v="50"/>
    <s v="Z_DTI"/>
    <s v="0070446093000050"/>
    <s v="IPP ESTIMATES"/>
    <n v="8323.59"/>
    <m/>
    <s v="0070446093000050"/>
    <n v="16"/>
    <s v="00000000/Z_DTI"/>
    <n v="0"/>
    <n v="0"/>
    <n v="0"/>
    <n v="0"/>
    <n v="0"/>
    <n v="0"/>
    <n v="0"/>
    <n v="0"/>
  </r>
  <r>
    <x v="269"/>
    <s v="105244"/>
    <s v="JP"/>
    <x v="5"/>
    <s v="70446093"/>
    <s v="60"/>
    <s v="Z_DMT"/>
    <s v="0070446093000060"/>
    <s v="IPP ESTIMATES"/>
    <n v="5092.28"/>
    <m/>
    <s v="0070446093000060"/>
    <n v="16"/>
    <s v="00000000/Z_DMT"/>
    <n v="0"/>
    <n v="0"/>
    <n v="0"/>
    <n v="0"/>
    <n v="0"/>
    <n v="0"/>
    <n v="0"/>
    <n v="0"/>
  </r>
  <r>
    <x v="269"/>
    <s v="105244"/>
    <s v="JP"/>
    <x v="5"/>
    <s v="70446093"/>
    <s v="70"/>
    <s v="Z_DTMB"/>
    <s v="0070446093000070"/>
    <s v="IPP ESTIMATES"/>
    <n v="589.51"/>
    <m/>
    <s v="0070446093000070"/>
    <n v="16"/>
    <s v="00000000/Z_DTMB"/>
    <n v="0"/>
    <n v="0"/>
    <n v="0"/>
    <n v="0"/>
    <n v="0"/>
    <n v="0"/>
    <n v="0"/>
    <n v="0"/>
  </r>
  <r>
    <x v="269"/>
    <s v="105244"/>
    <s v="JP"/>
    <x v="5"/>
    <s v="70446093"/>
    <s v="80"/>
    <s v="Z_DTB"/>
    <s v="0070446093000080"/>
    <s v="IPP ESTIMATES"/>
    <n v="11507.58"/>
    <m/>
    <s v="0070446093000080"/>
    <n v="16"/>
    <s v="00000000/Z_DTB"/>
    <n v="0"/>
    <n v="0"/>
    <n v="0"/>
    <n v="0"/>
    <n v="0"/>
    <n v="0"/>
    <n v="0"/>
    <n v="0"/>
  </r>
  <r>
    <x v="269"/>
    <s v="105244"/>
    <s v="JP"/>
    <x v="5"/>
    <s v="70446093"/>
    <s v="90"/>
    <s v="Z_DTMB"/>
    <s v="0070446093000090"/>
    <s v="IPP ESTIMATES"/>
    <n v="50000"/>
    <m/>
    <s v="0070446093000090"/>
    <n v="16"/>
    <s v="00000000/Z_DTMB"/>
    <n v="0"/>
    <n v="0"/>
    <n v="0"/>
    <n v="0"/>
    <n v="0"/>
    <n v="0"/>
    <n v="0"/>
    <n v="0"/>
  </r>
  <r>
    <x v="269"/>
    <s v="105244"/>
    <s v="JP"/>
    <x v="5"/>
    <s v="70446093"/>
    <s v="100"/>
    <s v="Z_DVW-4"/>
    <s v="0070446093000100"/>
    <s v="IPP ESTIMATES"/>
    <n v="175493.79"/>
    <m/>
    <s v="0070446093000100"/>
    <n v="16"/>
    <s v="00000000/Z_DVW-4"/>
    <n v="0"/>
    <n v="0"/>
    <n v="0"/>
    <n v="0"/>
    <n v="0"/>
    <n v="0"/>
    <n v="0"/>
    <n v="0"/>
  </r>
  <r>
    <x v="269"/>
    <s v="105244"/>
    <s v="JP"/>
    <x v="5"/>
    <s v="70446093"/>
    <s v="110"/>
    <s v="Z_DVW-4"/>
    <s v="0070446093000110"/>
    <s v="IPP ESTIMATES"/>
    <n v="49967.21"/>
    <m/>
    <s v="0070446093000110"/>
    <n v="16"/>
    <s v="00000000/Z_DVW-4"/>
    <n v="0"/>
    <n v="0"/>
    <n v="0"/>
    <n v="0"/>
    <n v="0"/>
    <n v="0"/>
    <n v="0"/>
    <n v="0"/>
  </r>
  <r>
    <x v="269"/>
    <s v="105244"/>
    <s v="JP"/>
    <x v="5"/>
    <s v="70446093"/>
    <s v="120"/>
    <s v="Z_CMP"/>
    <s v="0070446093000120"/>
    <s v="STANDARD, HARDWARE, PCEE - QUARTERL"/>
    <n v="7294"/>
    <m/>
    <s v="0070446093000120"/>
    <n v="16"/>
    <s v="00000000/Z_CMP"/>
    <n v="0"/>
    <n v="0"/>
    <n v="0"/>
    <n v="0"/>
    <n v="0"/>
    <n v="0"/>
    <n v="0"/>
    <n v="0"/>
  </r>
  <r>
    <x v="269"/>
    <s v="105244"/>
    <s v="JP"/>
    <x v="5"/>
    <s v="70446093"/>
    <s v="130"/>
    <s v="Z_SBA"/>
    <s v="0070446093000130"/>
    <s v="STANDARD, HARDWARE, PCEE - QUARTERL"/>
    <n v="191"/>
    <m/>
    <s v="0070446093000130"/>
    <n v="16"/>
    <s v="00000000/Z_SBA"/>
    <n v="0"/>
    <n v="0"/>
    <n v="0"/>
    <n v="0"/>
    <n v="0"/>
    <n v="0"/>
    <n v="0"/>
    <n v="0"/>
  </r>
  <r>
    <x v="269"/>
    <s v="105244"/>
    <s v="JP"/>
    <x v="5"/>
    <s v="70446093"/>
    <s v="140"/>
    <s v="Z_SBA"/>
    <s v="0070446093000140"/>
    <s v="PRO, MOBILE/TABLET, DCP HARDWARE -"/>
    <n v="4065"/>
    <m/>
    <s v="0070446093000140"/>
    <n v="16"/>
    <s v="00000000/Z_SBA"/>
    <n v="0"/>
    <n v="0"/>
    <n v="0"/>
    <n v="0"/>
    <n v="0"/>
    <n v="0"/>
    <n v="0"/>
    <n v="0"/>
  </r>
  <r>
    <x v="269"/>
    <s v="129311"/>
    <s v="JP"/>
    <x v="5"/>
    <s v="70445862"/>
    <s v="10"/>
    <s v="Z_MBL"/>
    <s v="0070445862000010"/>
    <s v="PRO, MOBILE/TABLET, DCP HARDWARE -"/>
    <n v="114000"/>
    <m/>
    <s v="0070445862000010"/>
    <n v="16"/>
    <s v="00000000/Z_MBL"/>
    <n v="0"/>
    <n v="0"/>
    <n v="0"/>
    <n v="0"/>
    <n v="0"/>
    <n v="0"/>
    <n v="0"/>
    <n v="0"/>
  </r>
  <r>
    <x v="269"/>
    <s v="129311"/>
    <s v="JP"/>
    <x v="5"/>
    <s v="70445862"/>
    <s v="20"/>
    <s v="Z_MBL"/>
    <s v="0070445862000020"/>
    <s v="PRO, MOBILE/TABLET, DCP HARDWARE -"/>
    <n v="21000"/>
    <m/>
    <s v="0070445862000020"/>
    <n v="16"/>
    <s v="00000000/Z_MBL"/>
    <n v="0"/>
    <n v="0"/>
    <n v="0"/>
    <n v="0"/>
    <n v="0"/>
    <n v="0"/>
    <n v="0"/>
    <n v="0"/>
  </r>
  <r>
    <x v="270"/>
    <s v="105231"/>
    <s v="JP"/>
    <x v="5"/>
    <s v="70445950"/>
    <s v="10"/>
    <s v="Z_DTV"/>
    <s v="0070445950000010"/>
    <s v="PRO, MOBILE/TABLET, DCP HARDWARE -"/>
    <n v="622"/>
    <m/>
    <s v="0070445950000010"/>
    <n v="16"/>
    <s v="00000000/Z_DTV"/>
    <n v="0"/>
    <n v="0"/>
    <n v="0"/>
    <n v="0"/>
    <n v="0"/>
    <n v="0"/>
    <n v="0"/>
    <n v="0"/>
  </r>
  <r>
    <x v="271"/>
    <s v="121815"/>
    <s v="CN"/>
    <x v="9"/>
    <s v="70445905"/>
    <s v="10"/>
    <s v="Z_SBA"/>
    <s v="0070445905000010"/>
    <s v="PRO, MOBILE/TABLET, DCP HARDWARE -"/>
    <n v="4123"/>
    <m/>
    <s v="0070445905000010"/>
    <n v="16"/>
    <s v="00000000/Z_SBA"/>
    <n v="0"/>
    <n v="0"/>
    <n v="0"/>
    <n v="0"/>
    <n v="0.1"/>
    <n v="412.3"/>
    <n v="0.1"/>
    <n v="0"/>
  </r>
  <r>
    <x v="271"/>
    <s v="121815"/>
    <s v="CN"/>
    <x v="9"/>
    <s v="70445905"/>
    <s v="20"/>
    <s v="Z_SBA"/>
    <s v="0070445905000020"/>
    <s v="PRO, MOBILE/TABLET, DCP HARDWARE -"/>
    <n v="40034"/>
    <m/>
    <s v="0070445905000020"/>
    <n v="16"/>
    <s v="00000000/Z_SBA"/>
    <n v="0"/>
    <n v="0"/>
    <n v="0"/>
    <n v="0"/>
    <n v="0.1"/>
    <n v="4003.4"/>
    <n v="0.1"/>
    <n v="0"/>
  </r>
  <r>
    <x v="272"/>
    <s v="107010"/>
    <s v="CN"/>
    <x v="9"/>
    <s v="70445985"/>
    <s v="10"/>
    <s v="Z_DTB"/>
    <s v="0070445985000010"/>
    <s v="PRO, MOBILE/TABLET, DCP HARDWARE -"/>
    <n v="327879"/>
    <m/>
    <s v="0070445985000010"/>
    <n v="16"/>
    <s v="00000000/Z_DTB"/>
    <n v="0"/>
    <n v="0"/>
    <n v="0"/>
    <n v="0"/>
    <n v="0.1"/>
    <n v="32787.9"/>
    <n v="0.1"/>
    <n v="0"/>
  </r>
  <r>
    <x v="273"/>
    <s v="128481"/>
    <s v="CN"/>
    <x v="9"/>
    <s v="70445822"/>
    <s v="10"/>
    <s v="Z_DVK"/>
    <s v="0070445822000010"/>
    <s v="SPECIAL PRICING (CROSS-QUARTER)"/>
    <n v="161192.85999999999"/>
    <m/>
    <s v="0070445822000010"/>
    <n v="16"/>
    <s v="00000000/Z_DVK"/>
    <n v="0"/>
    <n v="0"/>
    <n v="0"/>
    <n v="0"/>
    <n v="0.1"/>
    <n v="16119.286"/>
    <n v="0.1"/>
    <n v="0"/>
  </r>
  <r>
    <x v="273"/>
    <s v="128481"/>
    <s v="CN"/>
    <x v="9"/>
    <s v="70445822"/>
    <s v="20"/>
    <s v="Z_DVK"/>
    <s v="0070445822000020"/>
    <s v="STANDARD, HEAAC COMMITMENT VOLUME"/>
    <n v="853.14"/>
    <m/>
    <s v="0070445822000020"/>
    <n v="16"/>
    <s v="00000000/Z_DVK"/>
    <n v="0"/>
    <n v="0"/>
    <n v="0"/>
    <n v="0"/>
    <n v="0.1"/>
    <n v="85.314000000000007"/>
    <n v="0.1"/>
    <n v="0"/>
  </r>
  <r>
    <x v="273"/>
    <s v="128481"/>
    <s v="CN"/>
    <x v="9"/>
    <s v="70445822"/>
    <s v="30"/>
    <s v="Z_DTB"/>
    <s v="0070445822000030"/>
    <s v="STANDARD, HEAAC COMMITMENT VOLUME"/>
    <n v="566572.52"/>
    <m/>
    <s v="0070445822000030"/>
    <n v="16"/>
    <s v="00000000/Z_DTB"/>
    <n v="0"/>
    <n v="0"/>
    <n v="0"/>
    <n v="0"/>
    <n v="0.1"/>
    <n v="56657.252000000008"/>
    <n v="0.1"/>
    <n v="0"/>
  </r>
  <r>
    <x v="273"/>
    <s v="128481"/>
    <s v="CN"/>
    <x v="9"/>
    <s v="70445822"/>
    <s v="40"/>
    <s v="Z_DTB"/>
    <s v="0070445822000040"/>
    <s v="PRO, MOBILE/TABLET, DCP HARDWARE -"/>
    <n v="87537.48"/>
    <m/>
    <s v="0070445822000040"/>
    <n v="16"/>
    <s v="00000000/Z_DTB"/>
    <n v="0"/>
    <n v="0"/>
    <n v="0"/>
    <n v="0"/>
    <n v="0.1"/>
    <n v="8753.7479999999996"/>
    <n v="0.1"/>
    <n v="0"/>
  </r>
  <r>
    <x v="274"/>
    <s v="105019"/>
    <s v="CN"/>
    <x v="9"/>
    <s v="70445881"/>
    <s v="10"/>
    <s v="Z_DVK"/>
    <s v="0070445881000010"/>
    <s v="PRO, MOBILE/TABLET, DCP HARDWARE -"/>
    <n v="62711.73"/>
    <m/>
    <s v="0070445881000010"/>
    <n v="16"/>
    <s v="00000000/Z_DVK"/>
    <n v="0"/>
    <n v="0"/>
    <n v="0"/>
    <n v="0"/>
    <n v="0.1"/>
    <n v="6271.1730000000007"/>
    <n v="0.1"/>
    <n v="0"/>
  </r>
  <r>
    <x v="274"/>
    <s v="105019"/>
    <s v="CN"/>
    <x v="9"/>
    <s v="70445881"/>
    <s v="20"/>
    <s v="Z_DVK"/>
    <s v="0070445881000020"/>
    <s v="PRO, MOBILE/TABLET, DCP HARDWARE -"/>
    <n v="250952.27"/>
    <m/>
    <s v="0070445881000020"/>
    <n v="16"/>
    <s v="00000000/Z_DVK"/>
    <n v="0"/>
    <n v="0"/>
    <n v="0"/>
    <n v="0"/>
    <n v="0.1"/>
    <n v="25095.226999999999"/>
    <n v="0.1"/>
    <n v="0"/>
  </r>
  <r>
    <x v="275"/>
    <s v="105067"/>
    <s v="CN"/>
    <x v="9"/>
    <s v="70446066"/>
    <s v="10"/>
    <s v="Z_DMA"/>
    <s v="0070446066000010"/>
    <s v="PRO, MOBILE/TABLET, DCP HARDWARE -"/>
    <n v="30441.41"/>
    <m/>
    <s v="0070446066000010"/>
    <n v="16"/>
    <s v="00000000/Z_DMA"/>
    <n v="0"/>
    <n v="0"/>
    <n v="0"/>
    <n v="0"/>
    <n v="0.1"/>
    <n v="3044.1410000000001"/>
    <n v="0.1"/>
    <n v="0"/>
  </r>
  <r>
    <x v="276"/>
    <s v="113600"/>
    <s v="CN"/>
    <x v="9"/>
    <s v="70445871"/>
    <s v="10"/>
    <s v="Z_DMA"/>
    <s v="0070445871000010"/>
    <s v="PRO, MOBILE/TABLET, DCP HARDWARE -"/>
    <n v="36621.47"/>
    <m/>
    <s v="0070445871000010"/>
    <n v="16"/>
    <s v="00000000/Z_DMA"/>
    <n v="0"/>
    <n v="0"/>
    <n v="0"/>
    <n v="0"/>
    <n v="0.1"/>
    <n v="3662.1470000000004"/>
    <n v="0.1"/>
    <n v="0"/>
  </r>
  <r>
    <x v="277"/>
    <s v="126694"/>
    <s v="CN"/>
    <x v="9"/>
    <s v="70445820"/>
    <s v="10"/>
    <s v="Z_DTB"/>
    <s v="0070445820000010"/>
    <s v="PRO, MOBILE/TABLET, DCP HARDWARE -"/>
    <n v="113511.67"/>
    <m/>
    <s v="0070445820000010"/>
    <n v="16"/>
    <s v="00000000/Z_DTB"/>
    <n v="0"/>
    <n v="0"/>
    <n v="0"/>
    <n v="0"/>
    <n v="0.1"/>
    <n v="11351.167000000001"/>
    <n v="0.1"/>
    <n v="0"/>
  </r>
  <r>
    <x v="277"/>
    <s v="126694"/>
    <s v="CN"/>
    <x v="9"/>
    <s v="70445820"/>
    <s v="20"/>
    <s v="Z_DTB"/>
    <s v="0070445820000020"/>
    <s v="E-MEDIA STATEMENT"/>
    <n v="457447.33"/>
    <m/>
    <s v="0070445820000020"/>
    <n v="16"/>
    <s v="00000000/Z_DTB"/>
    <n v="0"/>
    <n v="0"/>
    <n v="0"/>
    <n v="0"/>
    <n v="0.1"/>
    <n v="45744.733000000007"/>
    <n v="0.1"/>
    <n v="0"/>
  </r>
  <r>
    <x v="278"/>
    <s v="115408"/>
    <s v="CN"/>
    <x v="9"/>
    <s v="70445723"/>
    <s v="10"/>
    <s v="Z_STB"/>
    <s v="0070445723000010"/>
    <s v="L6"/>
    <n v="201899"/>
    <m/>
    <s v="0070445723000010"/>
    <n v="16"/>
    <s v="00000000/Z_STB"/>
    <n v="0"/>
    <n v="0"/>
    <n v="0"/>
    <n v="0"/>
    <n v="0.1"/>
    <n v="20189.900000000001"/>
    <n v="0.1"/>
    <n v="0"/>
  </r>
  <r>
    <x v="279"/>
    <s v="127303"/>
    <s v="CN"/>
    <x v="9"/>
    <s v="70445958"/>
    <s v="10"/>
    <s v="Z_DMT"/>
    <s v="0070445958000010"/>
    <s v="L6"/>
    <n v="56839.3"/>
    <m/>
    <s v="0070445958000010"/>
    <n v="16"/>
    <s v="00000000/Z_DMT"/>
    <n v="0"/>
    <n v="0"/>
    <n v="0"/>
    <n v="0"/>
    <n v="0.1"/>
    <n v="5683.93"/>
    <n v="0.1"/>
    <n v="0"/>
  </r>
  <r>
    <x v="279"/>
    <s v="127303"/>
    <s v="CN"/>
    <x v="9"/>
    <s v="70445958"/>
    <s v="20"/>
    <s v="Z_DMT"/>
    <s v="0070445958000020"/>
    <s v="L6"/>
    <n v="12232.7"/>
    <m/>
    <s v="0070445958000020"/>
    <n v="16"/>
    <s v="00000000/Z_DMT"/>
    <n v="0"/>
    <n v="0"/>
    <n v="0"/>
    <n v="0"/>
    <n v="0.1"/>
    <n v="1223.2700000000002"/>
    <n v="0.1"/>
    <n v="0"/>
  </r>
  <r>
    <x v="280"/>
    <s v="105068"/>
    <s v="CN"/>
    <x v="9"/>
    <s v="70446075"/>
    <s v="10"/>
    <s v="Z_DVK"/>
    <s v="0070446075000010"/>
    <s v="L6"/>
    <n v="12194.39"/>
    <m/>
    <s v="0070446075000010"/>
    <n v="16"/>
    <s v="00000000/Z_DVK"/>
    <n v="0"/>
    <n v="0"/>
    <n v="0"/>
    <n v="0"/>
    <n v="0.1"/>
    <n v="1219.4390000000001"/>
    <n v="0.1"/>
    <n v="0"/>
  </r>
  <r>
    <x v="280"/>
    <s v="105068"/>
    <s v="CN"/>
    <x v="9"/>
    <s v="70446075"/>
    <s v="20"/>
    <s v="Z_DVK"/>
    <s v="0070446075000020"/>
    <s v="L6"/>
    <n v="508756.61"/>
    <m/>
    <s v="0070446075000020"/>
    <n v="16"/>
    <s v="00000000/Z_DVK"/>
    <n v="0"/>
    <n v="0"/>
    <n v="0"/>
    <n v="0"/>
    <n v="0.1"/>
    <n v="50875.661"/>
    <n v="0.1"/>
    <n v="0"/>
  </r>
  <r>
    <x v="280"/>
    <s v="105068"/>
    <s v="CN"/>
    <x v="9"/>
    <s v="70446075"/>
    <s v="30"/>
    <s v="Z_DMA"/>
    <s v="0070446075000030"/>
    <s v="L6"/>
    <n v="220893.27"/>
    <m/>
    <s v="0070446075000030"/>
    <n v="16"/>
    <s v="00000000/Z_DMA"/>
    <n v="0"/>
    <n v="0"/>
    <n v="0"/>
    <n v="0"/>
    <n v="0.1"/>
    <n v="22089.327000000001"/>
    <n v="0.1"/>
    <n v="0"/>
  </r>
  <r>
    <x v="281"/>
    <s v="119021"/>
    <s v="CN"/>
    <x v="9"/>
    <s v="70445870"/>
    <s v="10"/>
    <s v="Z_DTV"/>
    <s v="0070445870000010"/>
    <s v="L6"/>
    <n v="31971.8"/>
    <m/>
    <s v="0070445870000010"/>
    <n v="16"/>
    <s v="00000000/Z_DTV"/>
    <n v="0"/>
    <n v="0"/>
    <n v="0"/>
    <n v="0"/>
    <n v="0.1"/>
    <n v="3197.1800000000003"/>
    <n v="0.1"/>
    <n v="0"/>
  </r>
  <r>
    <x v="281"/>
    <s v="119021"/>
    <s v="CN"/>
    <x v="9"/>
    <s v="70445870"/>
    <s v="20"/>
    <s v="Z_DTB"/>
    <s v="0070445870000020"/>
    <s v="L6"/>
    <n v="885817.2"/>
    <m/>
    <s v="0070445870000020"/>
    <n v="16"/>
    <s v="00000000/Z_DTB"/>
    <n v="0"/>
    <n v="0"/>
    <n v="0"/>
    <n v="0"/>
    <n v="0.1"/>
    <n v="88581.72"/>
    <n v="0.1"/>
    <n v="0"/>
  </r>
  <r>
    <x v="282"/>
    <s v="107017"/>
    <s v="CN"/>
    <x v="9"/>
    <s v="70445999"/>
    <s v="10"/>
    <s v="Z_CVD"/>
    <s v="0070445999000010"/>
    <s v="L6"/>
    <n v="58222"/>
    <m/>
    <s v="0070445999000010"/>
    <n v="16"/>
    <s v="00000000/Z_CVD"/>
    <n v="0"/>
    <n v="0"/>
    <n v="0"/>
    <n v="0"/>
    <n v="0.1"/>
    <n v="5822.2000000000007"/>
    <n v="0.1"/>
    <n v="0"/>
  </r>
  <r>
    <x v="282"/>
    <s v="107017"/>
    <s v="CN"/>
    <x v="9"/>
    <s v="70445999"/>
    <s v="20"/>
    <s v="Z_STB"/>
    <s v="0070445999000020"/>
    <s v="L6"/>
    <n v="23384"/>
    <m/>
    <s v="0070445999000020"/>
    <n v="16"/>
    <s v="00000000/Z_STB"/>
    <n v="0"/>
    <n v="0"/>
    <n v="0"/>
    <n v="0"/>
    <n v="0.1"/>
    <n v="2338.4"/>
    <n v="0.1"/>
    <n v="0"/>
  </r>
  <r>
    <x v="282"/>
    <s v="107017"/>
    <s v="CN"/>
    <x v="9"/>
    <s v="70445999"/>
    <s v="30"/>
    <s v="Z_DTV"/>
    <s v="0070445999000030"/>
    <s v="L6"/>
    <n v="61284"/>
    <m/>
    <s v="0070445999000030"/>
    <n v="16"/>
    <s v="00000000/Z_DTV"/>
    <n v="0"/>
    <n v="0"/>
    <n v="0"/>
    <n v="0"/>
    <n v="0.1"/>
    <n v="6128.4000000000005"/>
    <n v="0.1"/>
    <n v="0"/>
  </r>
  <r>
    <x v="282"/>
    <s v="107017"/>
    <s v="CN"/>
    <x v="9"/>
    <s v="70445999"/>
    <s v="40"/>
    <s v="Z_DVD-4"/>
    <s v="0070445999000040"/>
    <s v="L6"/>
    <n v="266450"/>
    <m/>
    <s v="0070445999000040"/>
    <n v="16"/>
    <s v="00000000/Z_DVD-4"/>
    <n v="0"/>
    <n v="0"/>
    <n v="0"/>
    <n v="0"/>
    <n v="0.1"/>
    <n v="26645"/>
    <n v="0.1"/>
    <n v="0"/>
  </r>
  <r>
    <x v="282"/>
    <s v="107017"/>
    <s v="CN"/>
    <x v="9"/>
    <s v="70445999"/>
    <s v="50"/>
    <s v="Z_DMA"/>
    <s v="0070445999000050"/>
    <s v="L6"/>
    <n v="4014.69"/>
    <m/>
    <s v="0070445999000050"/>
    <n v="16"/>
    <s v="00000000/Z_DMA"/>
    <n v="0"/>
    <n v="0"/>
    <n v="0"/>
    <n v="0"/>
    <n v="0.1"/>
    <n v="401.46900000000005"/>
    <n v="0.1"/>
    <n v="0"/>
  </r>
  <r>
    <x v="282"/>
    <s v="107017"/>
    <s v="CN"/>
    <x v="9"/>
    <s v="70445999"/>
    <s v="60"/>
    <s v="Z_PVD"/>
    <s v="0070445999000060"/>
    <s v="L6"/>
    <n v="3971"/>
    <m/>
    <s v="0070445999000060"/>
    <n v="16"/>
    <s v="00000000/Z_PVD"/>
    <n v="0"/>
    <n v="0"/>
    <n v="0"/>
    <n v="0"/>
    <n v="0.1"/>
    <n v="397.1"/>
    <n v="0.1"/>
    <n v="0"/>
  </r>
  <r>
    <x v="282"/>
    <s v="107017"/>
    <s v="CN"/>
    <x v="9"/>
    <s v="70445999"/>
    <s v="70"/>
    <s v="Z_DVD"/>
    <s v="0070445999000070"/>
    <s v="L6"/>
    <n v="2863"/>
    <m/>
    <s v="0070445999000070"/>
    <n v="16"/>
    <s v="00000000/Z_DVD"/>
    <n v="0"/>
    <n v="0"/>
    <n v="0"/>
    <n v="0"/>
    <n v="0.1"/>
    <n v="286.3"/>
    <n v="0.1"/>
    <n v="0"/>
  </r>
  <r>
    <x v="282"/>
    <s v="107017"/>
    <s v="CN"/>
    <x v="9"/>
    <s v="70446012"/>
    <s v="10"/>
    <s v="Z_DVD-6"/>
    <s v="0070446012000010"/>
    <s v="L6"/>
    <n v="419"/>
    <m/>
    <s v="0070446012000010"/>
    <n v="16"/>
    <s v="00000000/Z_DVD-6"/>
    <n v="0"/>
    <n v="0"/>
    <n v="0"/>
    <n v="0"/>
    <n v="0.1"/>
    <n v="41.900000000000006"/>
    <n v="0.1"/>
    <n v="0"/>
  </r>
  <r>
    <x v="283"/>
    <s v="128534"/>
    <s v="CN"/>
    <x v="9"/>
    <s v="70445836"/>
    <s v="10"/>
    <s v="Z_DTB"/>
    <s v="0070445836000010"/>
    <s v="L6"/>
    <n v="48632"/>
    <m/>
    <s v="0070445836000010"/>
    <n v="16"/>
    <s v="00000000/Z_DTB"/>
    <n v="0"/>
    <n v="0"/>
    <n v="0"/>
    <n v="0"/>
    <n v="0.1"/>
    <n v="4863.2"/>
    <n v="0.1"/>
    <n v="0"/>
  </r>
  <r>
    <x v="284"/>
    <s v="105057"/>
    <s v="CN"/>
    <x v="9"/>
    <s v="70446050"/>
    <s v="10"/>
    <s v="Z_DVB"/>
    <s v="0070446050000010"/>
    <s v="L6"/>
    <n v="874045"/>
    <m/>
    <s v="0070446050000010"/>
    <n v="16"/>
    <s v="00000000/Z_DVB"/>
    <n v="0"/>
    <n v="0"/>
    <n v="0"/>
    <n v="0"/>
    <n v="0.1"/>
    <n v="87404.5"/>
    <n v="0.1"/>
    <n v="0"/>
  </r>
  <r>
    <x v="284"/>
    <s v="105057"/>
    <s v="CN"/>
    <x v="9"/>
    <s v="70446050"/>
    <s v="20"/>
    <s v="Z_DTV"/>
    <s v="0070446050000020"/>
    <s v="L6"/>
    <n v="2922219.94"/>
    <m/>
    <s v="0070446050000020"/>
    <n v="16"/>
    <s v="00000000/Z_DTV"/>
    <n v="0"/>
    <n v="0"/>
    <n v="0"/>
    <n v="0"/>
    <n v="0.1"/>
    <n v="292221.99400000001"/>
    <n v="0.1"/>
    <n v="0"/>
  </r>
  <r>
    <x v="285"/>
    <s v="125756"/>
    <s v="CN"/>
    <x v="9"/>
    <s v="70445901"/>
    <s v="10"/>
    <s v="Z_DTV"/>
    <s v="0070445901000010"/>
    <s v="L6"/>
    <n v="104214.12"/>
    <m/>
    <s v="0070445901000010"/>
    <n v="16"/>
    <s v="00000000/Z_DTV"/>
    <n v="0"/>
    <n v="0"/>
    <n v="0"/>
    <n v="0"/>
    <n v="0.1"/>
    <n v="10421.412"/>
    <n v="0.1"/>
    <n v="0"/>
  </r>
  <r>
    <x v="285"/>
    <s v="125756"/>
    <s v="CN"/>
    <x v="9"/>
    <s v="70445901"/>
    <s v="20"/>
    <s v="Z_DTB"/>
    <s v="0070445901000020"/>
    <s v="L6"/>
    <n v="340733.88"/>
    <m/>
    <s v="0070445901000020"/>
    <n v="16"/>
    <s v="00000000/Z_DTB"/>
    <n v="0"/>
    <n v="0"/>
    <n v="0"/>
    <n v="0"/>
    <n v="0.1"/>
    <n v="34073.387999999999"/>
    <n v="0.1"/>
    <n v="0"/>
  </r>
  <r>
    <x v="286"/>
    <s v="105072"/>
    <s v="CN"/>
    <x v="9"/>
    <s v="70446087"/>
    <s v="10"/>
    <s v="Z_DVT"/>
    <s v="0070446087000010"/>
    <s v="MDF"/>
    <n v="2791"/>
    <m/>
    <s v="0070446087000010"/>
    <n v="16"/>
    <s v="00000000/Z_DVT"/>
    <n v="1"/>
    <n v="0"/>
    <n v="0"/>
    <n v="0"/>
    <n v="0"/>
    <n v="0"/>
    <n v="0"/>
    <n v="0"/>
  </r>
  <r>
    <x v="287"/>
    <s v="114959"/>
    <s v="CN"/>
    <x v="9"/>
    <s v="70446003"/>
    <s v="10"/>
    <s v="Z_DMA"/>
    <s v="0070446003000010"/>
    <s v="PRO, MOBILE/TABLET, DCP HARDWARE -"/>
    <n v="188967.81"/>
    <m/>
    <s v="0070446003000010"/>
    <n v="16"/>
    <s v="00000000/Z_DMA"/>
    <n v="0"/>
    <n v="0"/>
    <n v="0"/>
    <n v="0"/>
    <n v="0.1"/>
    <n v="18896.780999999999"/>
    <n v="0.1"/>
    <n v="0"/>
  </r>
  <r>
    <x v="287"/>
    <s v="114959"/>
    <s v="CN"/>
    <x v="9"/>
    <s v="70446003"/>
    <s v="20"/>
    <s v="Z_DMA"/>
    <s v="0070446003000020"/>
    <s v="STANDARD, HARDWARE, PCEE - QUARTERL"/>
    <n v="9375"/>
    <m/>
    <s v="0070446003000020"/>
    <n v="16"/>
    <s v="00000000/Z_DMA"/>
    <n v="0"/>
    <n v="0"/>
    <n v="0"/>
    <n v="0"/>
    <n v="0.1"/>
    <n v="937.5"/>
    <n v="0.1"/>
    <n v="0"/>
  </r>
  <r>
    <x v="288"/>
    <s v="127574"/>
    <s v="CN"/>
    <x v="9"/>
    <s v="70446114"/>
    <s v="10"/>
    <s v="Z_DMT"/>
    <s v="0070446114000010"/>
    <s v="STANDARD, HARDWARE, PCEE - QUARTERL"/>
    <n v="17582"/>
    <m/>
    <s v="0070446114000010"/>
    <n v="16"/>
    <s v="00000000/Z_DMT"/>
    <n v="0"/>
    <n v="0"/>
    <n v="0"/>
    <n v="0"/>
    <n v="0.1"/>
    <n v="1758.2"/>
    <n v="0.1"/>
    <n v="0"/>
  </r>
  <r>
    <x v="289"/>
    <s v="127822"/>
    <s v="CN"/>
    <x v="9"/>
    <s v="70445729"/>
    <s v="10"/>
    <s v="Z_DMA"/>
    <s v="0070445729000010"/>
    <s v="STANDARD, HARDWARE, PCEE - QUARTERL"/>
    <n v="506981.67"/>
    <m/>
    <s v="0070445729000010"/>
    <n v="16"/>
    <s v="00000000/Z_DMA"/>
    <n v="0"/>
    <n v="0"/>
    <n v="0"/>
    <n v="0"/>
    <n v="0.1"/>
    <n v="50698.167000000001"/>
    <n v="0.1"/>
    <n v="0"/>
  </r>
  <r>
    <x v="290"/>
    <s v="124421"/>
    <s v="CN"/>
    <x v="9"/>
    <s v="70446045"/>
    <s v="10"/>
    <s v="Z_MSP"/>
    <s v="0070446045000010"/>
    <s v="STANDARD, HARDWARE, PCEE - QUARTERL"/>
    <n v="20000"/>
    <m/>
    <s v="0070446045000010"/>
    <n v="16"/>
    <s v="00000000/Z_MSP"/>
    <n v="0"/>
    <n v="0"/>
    <n v="0"/>
    <n v="0"/>
    <n v="0.1"/>
    <n v="2000"/>
    <n v="0.1"/>
    <n v="0"/>
  </r>
  <r>
    <x v="290"/>
    <s v="124421"/>
    <s v="CN"/>
    <x v="9"/>
    <s v="70446058"/>
    <s v="10"/>
    <s v="Z_MSP"/>
    <s v="0070446058000010"/>
    <s v="STANDARD, HARDWARE, PCEE - QUARTERL"/>
    <n v="20000"/>
    <m/>
    <s v="0070446058000010"/>
    <n v="16"/>
    <s v="00000000/Z_MSP"/>
    <n v="0"/>
    <n v="0"/>
    <n v="0"/>
    <n v="0"/>
    <n v="0.1"/>
    <n v="2000"/>
    <n v="0.1"/>
    <n v="0"/>
  </r>
  <r>
    <x v="290"/>
    <s v="124421"/>
    <s v="CN"/>
    <x v="9"/>
    <s v="70446071"/>
    <s v="10"/>
    <s v="Z_MSP"/>
    <s v="0070446071000010"/>
    <s v="PRO, MOBILE/TABLET, DCP HARDWARE -"/>
    <n v="20000"/>
    <m/>
    <s v="0070446071000010"/>
    <n v="16"/>
    <s v="00000000/Z_MSP"/>
    <n v="0"/>
    <n v="0"/>
    <n v="0"/>
    <n v="0"/>
    <n v="0.1"/>
    <n v="2000"/>
    <n v="0.1"/>
    <n v="0"/>
  </r>
  <r>
    <x v="291"/>
    <s v="125835"/>
    <s v="CN"/>
    <x v="9"/>
    <s v="70445915"/>
    <s v="10"/>
    <s v="Z_DVT"/>
    <s v="0070445915000010"/>
    <s v="PRO, MOBILE/TABLET, DCP HARDWARE -"/>
    <n v="5696"/>
    <m/>
    <s v="0070445915000010"/>
    <n v="16"/>
    <s v="00000000/Z_DVT"/>
    <n v="0"/>
    <n v="0"/>
    <n v="0"/>
    <n v="0"/>
    <n v="0.1"/>
    <n v="569.6"/>
    <n v="0.1"/>
    <n v="0"/>
  </r>
  <r>
    <x v="292"/>
    <s v="124790"/>
    <s v="CN"/>
    <x v="9"/>
    <s v="70445702"/>
    <s v="10"/>
    <s v="Z_DMA"/>
    <s v="0070445702000010"/>
    <s v="PC SOFTWARE - QUARTERLY"/>
    <n v="63322.27"/>
    <m/>
    <s v="0070445702000010"/>
    <n v="16"/>
    <s v="00000000/Z_DMA"/>
    <n v="0"/>
    <n v="0"/>
    <n v="0"/>
    <n v="0"/>
    <n v="0.1"/>
    <n v="6332.2269999999999"/>
    <n v="0.1"/>
    <n v="0"/>
  </r>
  <r>
    <x v="293"/>
    <s v="105076"/>
    <s v="CN"/>
    <x v="9"/>
    <s v="70446100"/>
    <s v="10"/>
    <s v="Z_STBIP"/>
    <s v="0070446100000010"/>
    <s v="PC SOFTWARE - QUARTERLY"/>
    <n v="243332"/>
    <m/>
    <s v="0070446100000010"/>
    <n v="16"/>
    <s v="00000000/Z_STBIP"/>
    <n v="0"/>
    <n v="0"/>
    <n v="0"/>
    <n v="0"/>
    <n v="0.1"/>
    <n v="24333.200000000001"/>
    <n v="0.1"/>
    <n v="0"/>
  </r>
  <r>
    <x v="293"/>
    <s v="105076"/>
    <s v="CN"/>
    <x v="9"/>
    <s v="70446100"/>
    <s v="20"/>
    <s v="Z_DTMB"/>
    <s v="0070446100000020"/>
    <s v="STANDARD, HARDWARE, PCEE - QUARTERL"/>
    <n v="3753.09"/>
    <m/>
    <s v="0070446100000020"/>
    <n v="16"/>
    <s v="00000000/Z_DTMB"/>
    <n v="0"/>
    <n v="0"/>
    <n v="0"/>
    <n v="0"/>
    <n v="0.1"/>
    <n v="375.30900000000003"/>
    <n v="0.1"/>
    <n v="0"/>
  </r>
  <r>
    <x v="293"/>
    <s v="105076"/>
    <s v="CN"/>
    <x v="9"/>
    <s v="70446100"/>
    <s v="30"/>
    <s v="Z_DTB"/>
    <s v="0070446100000030"/>
    <s v="PRO, MOBILE/TABLET, DCP HARDWARE -"/>
    <n v="2233763.23"/>
    <m/>
    <s v="0070446100000030"/>
    <n v="16"/>
    <s v="00000000/Z_DTB"/>
    <n v="0"/>
    <n v="0"/>
    <n v="0"/>
    <n v="0"/>
    <n v="0.1"/>
    <n v="223376.323"/>
    <n v="0.1"/>
    <n v="0"/>
  </r>
  <r>
    <x v="293"/>
    <s v="105076"/>
    <s v="CN"/>
    <x v="9"/>
    <s v="70446100"/>
    <s v="40"/>
    <s v="Z_DTMB"/>
    <s v="0070446100000040"/>
    <s v="PRO, MOBILE/TABLET, DCP HARDWARE -"/>
    <n v="32000"/>
    <m/>
    <s v="0070446100000040"/>
    <n v="16"/>
    <s v="00000000/Z_DTMB"/>
    <n v="0"/>
    <n v="0"/>
    <n v="0"/>
    <n v="0"/>
    <n v="0.1"/>
    <n v="3200"/>
    <n v="0.1"/>
    <n v="0"/>
  </r>
  <r>
    <x v="293"/>
    <s v="105076"/>
    <s v="CN"/>
    <x v="9"/>
    <s v="70446100"/>
    <s v="50"/>
    <s v="Z_DTB"/>
    <s v="0070446100000050"/>
    <s v="STANDARD, HARDWARE, PCEE - QUARTERL"/>
    <n v="38000"/>
    <m/>
    <s v="0070446100000050"/>
    <n v="16"/>
    <s v="00000000/Z_DTB"/>
    <n v="0"/>
    <n v="0"/>
    <n v="0"/>
    <n v="0"/>
    <n v="0.1"/>
    <n v="3800"/>
    <n v="0.1"/>
    <n v="0"/>
  </r>
  <r>
    <x v="294"/>
    <s v="125350"/>
    <s v="CN"/>
    <x v="9"/>
    <s v="70445805"/>
    <s v="10"/>
    <s v="Z_STBIP"/>
    <s v="0070445805000010"/>
    <s v="REV SHARE BASIC"/>
    <n v="400563"/>
    <m/>
    <s v="0070445805000010"/>
    <n v="16"/>
    <s v="00000000/Z_STBIP"/>
    <n v="0"/>
    <n v="0"/>
    <n v="0"/>
    <n v="0"/>
    <n v="0.1"/>
    <n v="40056.300000000003"/>
    <n v="0.1"/>
    <n v="0"/>
  </r>
  <r>
    <x v="295"/>
    <s v="128290"/>
    <s v="LU"/>
    <x v="26"/>
    <s v="70445759"/>
    <s v="10"/>
    <s v="Z_DTV"/>
    <s v="0070445759000010"/>
    <s v="PRO, MOBILE/TABLET, DCP HARDWARE -"/>
    <m/>
    <n v="150"/>
    <s v="0070445759000010"/>
    <n v="16"/>
    <s v="00000000/Z_DTV"/>
    <n v="0"/>
    <n v="0"/>
    <n v="0"/>
    <n v="0"/>
    <n v="0"/>
    <n v="0"/>
    <n v="0"/>
    <n v="0"/>
  </r>
  <r>
    <x v="296"/>
    <s v="105399"/>
    <s v="TW"/>
    <x v="1"/>
    <s v="70445787"/>
    <s v="10"/>
    <s v="Z_DVB"/>
    <s v="0070445787000010"/>
    <s v="PRO, MOBILE/TABLET, DCP HARDWARE -"/>
    <n v="408989"/>
    <m/>
    <s v="0070445787000010"/>
    <n v="16"/>
    <s v="00000000/Z_DVB"/>
    <n v="0"/>
    <n v="0"/>
    <n v="0"/>
    <n v="0"/>
    <n v="0.2"/>
    <n v="81797.8"/>
    <n v="0.1"/>
    <n v="0"/>
  </r>
  <r>
    <x v="296"/>
    <s v="105399"/>
    <s v="TW"/>
    <x v="1"/>
    <s v="70445787"/>
    <s v="20"/>
    <s v="Z_DVK"/>
    <s v="0070445787000020"/>
    <s v="PRO, MOBILE/TABLET, DCP HARDWARE -"/>
    <n v="136201"/>
    <m/>
    <s v="0070445787000020"/>
    <n v="16"/>
    <s v="00000000/Z_DVK"/>
    <n v="0"/>
    <n v="0"/>
    <n v="0"/>
    <n v="0"/>
    <n v="0.2"/>
    <n v="27240.2"/>
    <n v="0.1"/>
    <n v="0"/>
  </r>
  <r>
    <x v="297"/>
    <s v="124844"/>
    <s v="GB"/>
    <x v="8"/>
    <s v="70445716"/>
    <s v="10"/>
    <s v="Z_DVB"/>
    <s v="0070445716000010"/>
    <s v="PRO, MOBILE/TABLET, DCP HARDWARE -"/>
    <m/>
    <n v="675793"/>
    <s v="0070445716000010"/>
    <n v="16"/>
    <s v="00000000/Z_DVB"/>
    <n v="0"/>
    <n v="0"/>
    <n v="0"/>
    <n v="0"/>
    <n v="0"/>
    <n v="0"/>
    <n v="0"/>
    <n v="0"/>
  </r>
  <r>
    <x v="298"/>
    <s v="105078"/>
    <s v="CN"/>
    <x v="9"/>
    <s v="70446113"/>
    <s v="10"/>
    <s v="Z_CVD"/>
    <s v="0070446113000010"/>
    <s v="PRO, MOBILE/TABLET, DCP HARDWARE -"/>
    <n v="5739"/>
    <m/>
    <s v="0070446113000010"/>
    <n v="16"/>
    <s v="00000000/Z_CVD"/>
    <n v="0"/>
    <n v="0"/>
    <n v="0"/>
    <n v="0"/>
    <n v="0.1"/>
    <n v="573.9"/>
    <n v="0.1"/>
    <n v="0"/>
  </r>
  <r>
    <x v="299"/>
    <s v="127281"/>
    <s v="CN"/>
    <x v="9"/>
    <s v="70445919"/>
    <s v="10"/>
    <s v="Z_DVK"/>
    <s v="0070445919000010"/>
    <s v="PRO, MOBILE/TABLET, DCP HARDWARE -"/>
    <n v="447115"/>
    <m/>
    <s v="0070445919000010"/>
    <n v="16"/>
    <s v="00000000/Z_DVK"/>
    <n v="0"/>
    <n v="0"/>
    <n v="0"/>
    <n v="0"/>
    <n v="0.1"/>
    <n v="44711.5"/>
    <n v="0.1"/>
    <n v="0"/>
  </r>
  <r>
    <x v="299"/>
    <s v="127281"/>
    <s v="CN"/>
    <x v="9"/>
    <s v="70445919"/>
    <s v="20"/>
    <s v="Z_STB"/>
    <s v="0070445919000020"/>
    <s v="PRO, MOBILE/TABLET, DCP HARDWARE -"/>
    <n v="24797"/>
    <m/>
    <s v="0070445919000020"/>
    <n v="16"/>
    <s v="00000000/Z_STB"/>
    <n v="0"/>
    <n v="0"/>
    <n v="0"/>
    <n v="0"/>
    <n v="0.1"/>
    <n v="2479.7000000000003"/>
    <n v="0.1"/>
    <n v="0"/>
  </r>
  <r>
    <x v="299"/>
    <s v="127281"/>
    <s v="CN"/>
    <x v="9"/>
    <s v="70445919"/>
    <s v="30"/>
    <s v="Z_DTDI"/>
    <s v="0070445919000030"/>
    <s v="PRO, MOBILE/TABLET, DCP HARDWARE -"/>
    <n v="5275.34"/>
    <m/>
    <s v="0070445919000030"/>
    <n v="16"/>
    <s v="00000000/Z_DTDI"/>
    <n v="0"/>
    <n v="0"/>
    <n v="0"/>
    <n v="0"/>
    <n v="0.1"/>
    <n v="527.53399999999999"/>
    <n v="0.1"/>
    <n v="0"/>
  </r>
  <r>
    <x v="299"/>
    <s v="127281"/>
    <s v="CN"/>
    <x v="9"/>
    <s v="70445919"/>
    <s v="40"/>
    <s v="Z_DTMB"/>
    <s v="0070445919000040"/>
    <s v="PRO, MOBILE/TABLET, DCP HARDWARE -"/>
    <n v="39561.370000000003"/>
    <m/>
    <s v="0070445919000040"/>
    <n v="16"/>
    <s v="00000000/Z_DTMB"/>
    <n v="0"/>
    <n v="0"/>
    <n v="0"/>
    <n v="0"/>
    <n v="0.1"/>
    <n v="3956.1370000000006"/>
    <n v="0.1"/>
    <n v="0"/>
  </r>
  <r>
    <x v="299"/>
    <s v="127281"/>
    <s v="CN"/>
    <x v="9"/>
    <s v="70445919"/>
    <s v="50"/>
    <s v="Z_DMT"/>
    <s v="0070445919000050"/>
    <s v="PRO, MOBILE/TABLET, DCP HARDWARE -"/>
    <n v="6861.52"/>
    <m/>
    <s v="0070445919000050"/>
    <n v="16"/>
    <s v="00000000/Z_DMT"/>
    <n v="0"/>
    <n v="0"/>
    <n v="0"/>
    <n v="0"/>
    <n v="0.1"/>
    <n v="686.15200000000004"/>
    <n v="0.1"/>
    <n v="0"/>
  </r>
  <r>
    <x v="299"/>
    <s v="127281"/>
    <s v="CN"/>
    <x v="9"/>
    <s v="70445919"/>
    <s v="60"/>
    <s v="Z_DTB"/>
    <s v="0070445919000060"/>
    <s v="PRO, MOBILE/TABLET, DCP HARDWARE -"/>
    <n v="549363.36"/>
    <m/>
    <s v="0070445919000060"/>
    <n v="16"/>
    <s v="00000000/Z_DTB"/>
    <n v="0"/>
    <n v="0"/>
    <n v="0"/>
    <n v="0"/>
    <n v="0.1"/>
    <n v="54936.336000000003"/>
    <n v="0.1"/>
    <n v="0"/>
  </r>
  <r>
    <x v="299"/>
    <s v="127281"/>
    <s v="CN"/>
    <x v="9"/>
    <s v="70445919"/>
    <s v="70"/>
    <s v="Z_DTB"/>
    <s v="0070445919000070"/>
    <s v="PRO, MOBILE/TABLET, DCP HARDWARE -"/>
    <n v="745276.12"/>
    <m/>
    <s v="0070445919000070"/>
    <n v="16"/>
    <s v="00000000/Z_DTB"/>
    <n v="0"/>
    <n v="0"/>
    <n v="0"/>
    <n v="0"/>
    <n v="0.1"/>
    <n v="74527.612000000008"/>
    <n v="0.1"/>
    <n v="0"/>
  </r>
  <r>
    <x v="299"/>
    <s v="127281"/>
    <s v="CN"/>
    <x v="9"/>
    <s v="70445919"/>
    <s v="80"/>
    <s v="Z_DTB"/>
    <s v="0070445919000080"/>
    <s v="PRO, MOBILE/TABLET, DCP HARDWARE -"/>
    <n v="7659.3"/>
    <m/>
    <s v="0070445919000080"/>
    <n v="16"/>
    <s v="00000000/Z_DTB"/>
    <n v="0"/>
    <n v="0"/>
    <n v="0"/>
    <n v="0"/>
    <n v="0.1"/>
    <n v="765.93000000000006"/>
    <n v="0.1"/>
    <n v="0"/>
  </r>
  <r>
    <x v="299"/>
    <s v="127281"/>
    <s v="CN"/>
    <x v="9"/>
    <s v="70445919"/>
    <s v="90"/>
    <s v="Z_DTMB"/>
    <s v="0070445919000090"/>
    <s v="PRO, MOBILE/TABLET, DCP HARDWARE -"/>
    <n v="10000"/>
    <m/>
    <s v="0070445919000090"/>
    <n v="16"/>
    <s v="00000000/Z_DTMB"/>
    <n v="0"/>
    <n v="0"/>
    <n v="0"/>
    <n v="0"/>
    <n v="0.1"/>
    <n v="1000"/>
    <n v="0.1"/>
    <n v="0"/>
  </r>
  <r>
    <x v="299"/>
    <s v="127281"/>
    <s v="CN"/>
    <x v="9"/>
    <s v="70445919"/>
    <s v="100"/>
    <s v="Z_DTB"/>
    <s v="0070445919000100"/>
    <s v="PRO, MOBILE/TABLET, DCP HARDWARE -"/>
    <n v="20000"/>
    <m/>
    <s v="0070445919000100"/>
    <n v="16"/>
    <s v="00000000/Z_DTB"/>
    <n v="0"/>
    <n v="0"/>
    <n v="0"/>
    <n v="0"/>
    <n v="0.1"/>
    <n v="2000"/>
    <n v="0.1"/>
    <n v="0"/>
  </r>
  <r>
    <x v="299"/>
    <s v="127281"/>
    <s v="CN"/>
    <x v="9"/>
    <s v="70445919"/>
    <s v="110"/>
    <s v="Z_DTMB"/>
    <s v="0070445919000110"/>
    <s v="PRO, MOBILE/TABLET, DCP HARDWARE -"/>
    <n v="24000"/>
    <m/>
    <s v="0070445919000110"/>
    <n v="16"/>
    <s v="00000000/Z_DTMB"/>
    <n v="0"/>
    <n v="0"/>
    <n v="0"/>
    <n v="0"/>
    <n v="0.1"/>
    <n v="2400"/>
    <n v="0.1"/>
    <n v="0"/>
  </r>
  <r>
    <x v="299"/>
    <s v="127281"/>
    <s v="CN"/>
    <x v="9"/>
    <s v="70445919"/>
    <s v="120"/>
    <s v="Z_DMA"/>
    <s v="0070445919000120"/>
    <s v="PRO, MOBILE/TABLET, DCP HARDWARE -"/>
    <n v="13307.02"/>
    <m/>
    <s v="0070445919000120"/>
    <n v="16"/>
    <s v="00000000/Z_DMA"/>
    <n v="0"/>
    <n v="0"/>
    <n v="0"/>
    <n v="0"/>
    <n v="0.1"/>
    <n v="1330.7020000000002"/>
    <n v="0.1"/>
    <n v="0"/>
  </r>
  <r>
    <x v="299"/>
    <s v="127281"/>
    <s v="CN"/>
    <x v="9"/>
    <s v="70445919"/>
    <s v="130"/>
    <s v="Z_DMA"/>
    <s v="0070445919000130"/>
    <s v="PRO, MOBILE/TABLET, DCP HARDWARE -"/>
    <n v="679648.47"/>
    <m/>
    <s v="0070445919000130"/>
    <n v="16"/>
    <s v="00000000/Z_DMA"/>
    <n v="0"/>
    <n v="0"/>
    <n v="0"/>
    <n v="0"/>
    <n v="0.1"/>
    <n v="67964.846999999994"/>
    <n v="0.1"/>
    <n v="0"/>
  </r>
  <r>
    <x v="299"/>
    <s v="127281"/>
    <s v="CN"/>
    <x v="9"/>
    <s v="70445933"/>
    <s v="10"/>
    <s v="Z_DVK"/>
    <s v="0070445933000010"/>
    <s v="PRO, MOBILE/TABLET, DCP HARDWARE -"/>
    <n v="-1960"/>
    <m/>
    <s v="0070445933000010"/>
    <n v="16"/>
    <s v="00000000/Z_DVK"/>
    <n v="0"/>
    <n v="0"/>
    <n v="0"/>
    <n v="0"/>
    <n v="0.1"/>
    <n v="-196"/>
    <n v="0.1"/>
    <n v="0"/>
  </r>
  <r>
    <x v="299"/>
    <s v="127281"/>
    <s v="CN"/>
    <x v="9"/>
    <s v="70445933"/>
    <s v="20"/>
    <s v="Z_DTB"/>
    <s v="0070445933000020"/>
    <s v="PRO, MOBILE/TABLET, DCP HARDWARE -"/>
    <n v="-389823"/>
    <m/>
    <s v="0070445933000020"/>
    <n v="16"/>
    <s v="00000000/Z_DTB"/>
    <n v="0"/>
    <n v="0"/>
    <n v="0"/>
    <n v="0"/>
    <n v="0.1"/>
    <n v="-38982.300000000003"/>
    <n v="0.1"/>
    <n v="0"/>
  </r>
  <r>
    <x v="300"/>
    <s v="105128"/>
    <s v="DK"/>
    <x v="12"/>
    <s v="70445923"/>
    <s v="10"/>
    <s v="Z_CSD"/>
    <s v="0070445923000010"/>
    <s v="STANDARD, HARDWARE, PCEE - QUARTERL"/>
    <m/>
    <n v="5225"/>
    <s v="0070445923000010"/>
    <n v="16"/>
    <s v="00000000/Z_CSD"/>
    <n v="0"/>
    <n v="0"/>
    <n v="0"/>
    <n v="0"/>
    <n v="0"/>
    <n v="0"/>
    <n v="0"/>
    <n v="0"/>
  </r>
  <r>
    <x v="301"/>
    <s v="107440"/>
    <s v="JP"/>
    <x v="5"/>
    <s v="70445769"/>
    <s v="10"/>
    <s v="Z_DSDR"/>
    <s v="0070445769000010"/>
    <s v="PRO, MOBILE/TABLET, DCP HARDWARE -"/>
    <n v="276"/>
    <m/>
    <s v="0070445769000010"/>
    <n v="16"/>
    <s v="00000000/Z_DSDR"/>
    <n v="0"/>
    <n v="0"/>
    <n v="0"/>
    <n v="0"/>
    <n v="0"/>
    <n v="0"/>
    <n v="0"/>
    <n v="0"/>
  </r>
  <r>
    <x v="301"/>
    <s v="107440"/>
    <s v="JP"/>
    <x v="5"/>
    <s v="70445769"/>
    <s v="20"/>
    <s v="Z_DSDI"/>
    <s v="0070445769000020"/>
    <s v="STANDARD, HARDWARE, PCEE - QUARTERL"/>
    <n v="3496"/>
    <m/>
    <s v="0070445769000020"/>
    <n v="16"/>
    <s v="00000000/Z_DSDI"/>
    <n v="0"/>
    <n v="0"/>
    <n v="0"/>
    <n v="0"/>
    <n v="0"/>
    <n v="0"/>
    <n v="0"/>
    <n v="0"/>
  </r>
  <r>
    <x v="302"/>
    <s v="126672"/>
    <s v="GB"/>
    <x v="8"/>
    <s v="70445803"/>
    <s v="10"/>
    <s v="Z_CSD"/>
    <s v="0070445803000010"/>
    <s v="PRO, MOBILE/TABLET, DCP HARDWARE -"/>
    <m/>
    <n v="501"/>
    <s v="0070445803000010"/>
    <n v="16"/>
    <s v="00000000/Z_CSD"/>
    <n v="0"/>
    <n v="0"/>
    <n v="0"/>
    <n v="0"/>
    <n v="0"/>
    <n v="0"/>
    <n v="0"/>
    <n v="0"/>
  </r>
  <r>
    <x v="303"/>
    <s v="105904"/>
    <s v="US"/>
    <x v="0"/>
    <s v="70446049"/>
    <s v="10"/>
    <s v="Z_PVP"/>
    <s v="0070446049000010"/>
    <s v="PRO, MOBILE/TABLET, DCP HARDWARE -"/>
    <n v="58.41"/>
    <m/>
    <s v="0070446049000010"/>
    <n v="16"/>
    <s v="00000000/Z_PVP"/>
    <n v="0"/>
    <n v="0"/>
    <n v="0"/>
    <n v="0"/>
    <n v="0"/>
    <n v="0"/>
    <n v="0"/>
    <n v="0"/>
  </r>
  <r>
    <x v="303"/>
    <s v="105904"/>
    <s v="US"/>
    <x v="0"/>
    <s v="70446049"/>
    <s v="20"/>
    <s v="Z_PVP"/>
    <s v="0070446049000020"/>
    <s v="PRO, MOBILE/TABLET, DCP HARDWARE -"/>
    <n v="2.59"/>
    <m/>
    <s v="0070446049000020"/>
    <n v="16"/>
    <s v="00000000/Z_PVP"/>
    <n v="0"/>
    <n v="0"/>
    <n v="0"/>
    <n v="0"/>
    <n v="0"/>
    <n v="0"/>
    <n v="0"/>
    <n v="0"/>
  </r>
  <r>
    <x v="304"/>
    <s v="126349"/>
    <s v="JP"/>
    <x v="5"/>
    <s v="70446077"/>
    <s v="10"/>
    <s v="Z_VSM"/>
    <s v="0070446077000010"/>
    <s v="PRO, MOBILE/TABLET, DCP HARDWARE -"/>
    <n v="2750"/>
    <m/>
    <s v="0070446077000010"/>
    <n v="16"/>
    <s v="00000000/Z_VSM"/>
    <n v="0"/>
    <n v="0"/>
    <n v="0"/>
    <n v="0"/>
    <n v="0"/>
    <n v="0"/>
    <n v="0"/>
    <n v="0"/>
  </r>
  <r>
    <x v="305"/>
    <s v="126776"/>
    <s v="US"/>
    <x v="0"/>
    <s v="70445849"/>
    <s v="10"/>
    <s v="Z_MBL"/>
    <s v="0070445849000010"/>
    <s v="PRO, MOBILE/TABLET, DCP HARDWARE -"/>
    <m/>
    <n v="37000"/>
    <s v="0070445849000010"/>
    <n v="16"/>
    <s v="00000000/Z_MBL"/>
    <n v="0"/>
    <n v="0"/>
    <n v="0"/>
    <n v="0"/>
    <n v="0"/>
    <n v="0"/>
    <n v="0"/>
    <n v="0"/>
  </r>
  <r>
    <x v="306"/>
    <s v="106781"/>
    <s v="US"/>
    <x v="0"/>
    <s v="70445867"/>
    <s v="10"/>
    <s v="Z_SBA"/>
    <s v="0070445867000010"/>
    <s v="PRO, MOBILE/TABLET, DCP HARDWARE -"/>
    <n v="583278.12"/>
    <m/>
    <s v="0070445867000010"/>
    <n v="16"/>
    <s v="00000000/Z_SBA"/>
    <n v="0"/>
    <n v="0"/>
    <n v="0"/>
    <n v="0"/>
    <n v="0"/>
    <n v="0"/>
    <n v="0"/>
    <n v="0"/>
  </r>
  <r>
    <x v="306"/>
    <s v="106781"/>
    <s v="US"/>
    <x v="0"/>
    <s v="70445867"/>
    <s v="20"/>
    <s v="Z_SBA"/>
    <s v="0070445867000020"/>
    <s v="PRO, MOBILE/TABLET, DCP HARDWARE -"/>
    <n v="542815.75"/>
    <m/>
    <s v="0070445867000020"/>
    <n v="16"/>
    <s v="00000000/Z_SBA"/>
    <n v="0"/>
    <n v="0"/>
    <n v="0"/>
    <n v="0"/>
    <n v="0"/>
    <n v="0"/>
    <n v="0"/>
    <n v="0"/>
  </r>
  <r>
    <x v="307"/>
    <s v="127127"/>
    <s v="CH"/>
    <x v="3"/>
    <s v="70445890"/>
    <s v="10"/>
    <s v="Z_CMP"/>
    <s v="0070445890000010"/>
    <s v="STANDARD, HARDWARE, PCEE - QUARTERL"/>
    <m/>
    <n v="89576"/>
    <s v="0070445890000010"/>
    <n v="16"/>
    <s v="00000000/Z_CMP"/>
    <n v="0"/>
    <n v="0"/>
    <n v="0"/>
    <n v="0"/>
    <n v="0"/>
    <n v="0"/>
    <n v="0"/>
    <n v="0"/>
  </r>
  <r>
    <x v="308"/>
    <s v="105245"/>
    <s v="JP"/>
    <x v="5"/>
    <s v="70445707"/>
    <s v="10"/>
    <s v="Z_SPKA"/>
    <s v="0070445707000010"/>
    <s v="STANDARD, HARDWARE, PCEE - QUARTERL"/>
    <n v="8391"/>
    <m/>
    <s v="0070445707000010"/>
    <n v="16"/>
    <s v="00000000/Z_SPKA"/>
    <n v="0"/>
    <n v="0"/>
    <n v="0"/>
    <n v="0"/>
    <n v="0"/>
    <n v="0"/>
    <n v="0"/>
    <n v="0"/>
  </r>
  <r>
    <x v="308"/>
    <s v="105245"/>
    <s v="JP"/>
    <x v="5"/>
    <s v="70445717"/>
    <s v="10"/>
    <s v="Z_DTB"/>
    <s v="0070445717000010"/>
    <s v="STANDARD, HARDWARE, PCEE - QUARTERL"/>
    <n v="1028523.06"/>
    <m/>
    <s v="0070445717000010"/>
    <n v="16"/>
    <s v="00000000/Z_DTB"/>
    <n v="0"/>
    <n v="0"/>
    <n v="0"/>
    <n v="0"/>
    <n v="0"/>
    <n v="0"/>
    <n v="0"/>
    <n v="0"/>
  </r>
  <r>
    <x v="308"/>
    <s v="105245"/>
    <s v="JP"/>
    <x v="5"/>
    <s v="70445730"/>
    <s v="10"/>
    <s v="Z_SBA"/>
    <s v="0070445730000010"/>
    <s v="PRO, MOBILE/TABLET, DCP HARDWARE -"/>
    <n v="650976.35"/>
    <m/>
    <s v="0070445730000010"/>
    <n v="16"/>
    <s v="00000000/Z_SBA"/>
    <n v="0"/>
    <n v="0"/>
    <n v="0"/>
    <n v="0"/>
    <n v="0"/>
    <n v="0"/>
    <n v="0"/>
    <n v="0"/>
  </r>
  <r>
    <x v="308"/>
    <s v="105245"/>
    <s v="JP"/>
    <x v="5"/>
    <s v="70446106"/>
    <s v="10"/>
    <s v="Z_DVD-6"/>
    <s v="0070446106000010"/>
    <s v="STANDARD, HARDWARE, PCEE - QUARTERL"/>
    <n v="57600"/>
    <m/>
    <s v="0070446106000010"/>
    <n v="16"/>
    <s v="00000000/Z_DVD-6"/>
    <n v="0"/>
    <n v="0"/>
    <n v="0"/>
    <n v="0"/>
    <n v="0"/>
    <n v="0"/>
    <n v="0"/>
    <n v="0"/>
  </r>
  <r>
    <x v="308"/>
    <s v="105245"/>
    <s v="JP"/>
    <x v="5"/>
    <s v="70446119"/>
    <s v="10"/>
    <s v="Z_HRD"/>
    <s v="0070446119000010"/>
    <s v="STANDARD, HARDWARE, PCEE - QUARTERL"/>
    <m/>
    <n v="180000"/>
    <s v="0070446119000010"/>
    <n v="16"/>
    <s v="00000000/Z_HRD"/>
    <n v="0"/>
    <n v="0"/>
    <n v="0"/>
    <n v="0"/>
    <n v="0"/>
    <n v="0"/>
    <n v="0"/>
    <n v="0"/>
  </r>
  <r>
    <x v="308"/>
    <s v="105245"/>
    <s v="JP"/>
    <x v="5"/>
    <s v="70446132"/>
    <s v="10"/>
    <s v="Z_CVD"/>
    <s v="0070446132000010"/>
    <s v="PRO, MOBILE/TABLET, DCP HARDWARE -"/>
    <n v="994"/>
    <m/>
    <s v="0070446132000010"/>
    <n v="16"/>
    <s v="00000000/Z_CVD"/>
    <n v="0"/>
    <n v="0"/>
    <n v="0"/>
    <n v="0"/>
    <n v="0"/>
    <n v="0"/>
    <n v="0"/>
    <n v="0"/>
  </r>
  <r>
    <x v="308"/>
    <s v="105245"/>
    <s v="JP"/>
    <x v="5"/>
    <s v="70446132"/>
    <s v="20"/>
    <s v="Z_DTB"/>
    <s v="0070446132000020"/>
    <s v="PRO, MOBILE/TABLET, DCP HARDWARE -"/>
    <n v="420075.37"/>
    <m/>
    <s v="0070446132000020"/>
    <n v="16"/>
    <s v="00000000/Z_DTB"/>
    <n v="0"/>
    <n v="0"/>
    <n v="0"/>
    <n v="0"/>
    <n v="0"/>
    <n v="0"/>
    <n v="0"/>
    <n v="0"/>
  </r>
  <r>
    <x v="308"/>
    <s v="105245"/>
    <s v="JP"/>
    <x v="5"/>
    <s v="70446132"/>
    <s v="30"/>
    <s v="Z_DTB"/>
    <s v="0070446132000030"/>
    <s v="PRO, MOBILE/TABLET, DCP HARDWARE -"/>
    <n v="917480.06"/>
    <m/>
    <s v="0070446132000030"/>
    <n v="16"/>
    <s v="00000000/Z_DTB"/>
    <n v="0"/>
    <n v="0"/>
    <n v="0"/>
    <n v="0"/>
    <n v="0"/>
    <n v="0"/>
    <n v="0"/>
    <n v="0"/>
  </r>
  <r>
    <x v="308"/>
    <s v="105245"/>
    <s v="JP"/>
    <x v="5"/>
    <s v="70446132"/>
    <s v="40"/>
    <s v="Z_DTB"/>
    <s v="0070446132000040"/>
    <s v="PRO, MOBILE/TABLET, DCP HARDWARE -"/>
    <n v="211962.77"/>
    <m/>
    <s v="0070446132000040"/>
    <n v="16"/>
    <s v="00000000/Z_DTB"/>
    <n v="0"/>
    <n v="0"/>
    <n v="0"/>
    <n v="0"/>
    <n v="0"/>
    <n v="0"/>
    <n v="0"/>
    <n v="0"/>
  </r>
  <r>
    <x v="308"/>
    <s v="105245"/>
    <s v="JP"/>
    <x v="5"/>
    <s v="70446132"/>
    <s v="50"/>
    <s v="Z_DTB"/>
    <s v="0070446132000050"/>
    <s v="REV SHARE BASIC"/>
    <n v="21089.87"/>
    <m/>
    <s v="0070446132000050"/>
    <n v="16"/>
    <s v="00000000/Z_DTB"/>
    <n v="0"/>
    <n v="0"/>
    <n v="0"/>
    <n v="0"/>
    <n v="0"/>
    <n v="0"/>
    <n v="0"/>
    <n v="0"/>
  </r>
  <r>
    <x v="308"/>
    <s v="105245"/>
    <s v="JP"/>
    <x v="5"/>
    <s v="70446132"/>
    <s v="60"/>
    <s v="Z_DTV"/>
    <s v="0070446132000060"/>
    <s v="PRO, MOBILE/TABLET, DCP HARDWARE -"/>
    <n v="6461.98"/>
    <m/>
    <s v="0070446132000060"/>
    <n v="16"/>
    <s v="00000000/Z_DTV"/>
    <n v="0"/>
    <n v="0"/>
    <n v="0"/>
    <n v="0"/>
    <n v="0"/>
    <n v="0"/>
    <n v="0"/>
    <n v="0"/>
  </r>
  <r>
    <x v="308"/>
    <s v="105245"/>
    <s v="JP"/>
    <x v="5"/>
    <s v="70446132"/>
    <s v="70"/>
    <s v="Z_DTB"/>
    <s v="0070446132000070"/>
    <s v="PRO, MOBILE/TABLET, DCP HARDWARE -"/>
    <n v="793529.77"/>
    <m/>
    <s v="0070446132000070"/>
    <n v="16"/>
    <s v="00000000/Z_DTB"/>
    <n v="0"/>
    <n v="0"/>
    <n v="0"/>
    <n v="0"/>
    <n v="0"/>
    <n v="0"/>
    <n v="0"/>
    <n v="0"/>
  </r>
  <r>
    <x v="308"/>
    <s v="105245"/>
    <s v="JP"/>
    <x v="5"/>
    <s v="70446132"/>
    <s v="80"/>
    <s v="Z_CSD"/>
    <s v="0070446132000080"/>
    <s v="PRO, MOBILE/TABLET, DCP HARDWARE -"/>
    <n v="30450.85"/>
    <m/>
    <s v="0070446132000080"/>
    <n v="16"/>
    <s v="00000000/Z_CSD"/>
    <n v="0"/>
    <n v="0"/>
    <n v="0"/>
    <n v="0"/>
    <n v="0"/>
    <n v="0"/>
    <n v="0"/>
    <n v="0"/>
  </r>
  <r>
    <x v="308"/>
    <s v="105245"/>
    <s v="JP"/>
    <x v="5"/>
    <s v="70446132"/>
    <s v="90"/>
    <s v="Z_CSD"/>
    <s v="0070446132000090"/>
    <s v="STANDARD, HARDWARE, PCEE - QUARTERL"/>
    <n v="38394.550000000003"/>
    <m/>
    <s v="0070446132000090"/>
    <n v="16"/>
    <s v="00000000/Z_CSD"/>
    <n v="0"/>
    <n v="0"/>
    <n v="0"/>
    <n v="0"/>
    <n v="0"/>
    <n v="0"/>
    <n v="0"/>
    <n v="0"/>
  </r>
  <r>
    <x v="308"/>
    <s v="105245"/>
    <s v="JP"/>
    <x v="5"/>
    <s v="70446132"/>
    <s v="100"/>
    <s v="Z_CSD"/>
    <s v="0070446132000100"/>
    <s v="STANDARD, HARDWARE, PCEE - QUARTERL"/>
    <n v="10238.59"/>
    <m/>
    <s v="0070446132000100"/>
    <n v="16"/>
    <s v="00000000/Z_CSD"/>
    <n v="0"/>
    <n v="0"/>
    <n v="0"/>
    <n v="0"/>
    <n v="0"/>
    <n v="0"/>
    <n v="0"/>
    <n v="0"/>
  </r>
  <r>
    <x v="308"/>
    <s v="105245"/>
    <s v="JP"/>
    <x v="5"/>
    <s v="70446132"/>
    <s v="110"/>
    <s v="Z_CSD"/>
    <s v="0070446132000110"/>
    <s v="PRO, MOBILE/TABLET, DCP HARDWARE -"/>
    <n v="75286"/>
    <m/>
    <s v="0070446132000110"/>
    <n v="16"/>
    <s v="00000000/Z_CSD"/>
    <n v="0"/>
    <n v="0"/>
    <n v="0"/>
    <n v="0"/>
    <n v="0"/>
    <n v="0"/>
    <n v="0"/>
    <n v="0"/>
  </r>
  <r>
    <x v="308"/>
    <s v="105245"/>
    <s v="JP"/>
    <x v="5"/>
    <s v="70446132"/>
    <s v="120"/>
    <s v="Z_DVW-4"/>
    <s v="0070446132000120"/>
    <s v="PRO, MOBILE/TABLET, DCP HARDWARE -"/>
    <n v="16808.990000000002"/>
    <m/>
    <s v="0070446132000120"/>
    <n v="16"/>
    <s v="00000000/Z_DVW-4"/>
    <n v="0"/>
    <n v="0"/>
    <n v="0"/>
    <n v="0"/>
    <n v="0"/>
    <n v="0"/>
    <n v="0"/>
    <n v="0"/>
  </r>
  <r>
    <x v="308"/>
    <s v="105245"/>
    <s v="JP"/>
    <x v="5"/>
    <s v="70446132"/>
    <s v="130"/>
    <s v="Z_DVD-4"/>
    <s v="0070446132000130"/>
    <s v="PRO, MOBILE/TABLET, DCP HARDWARE -"/>
    <n v="521256.67"/>
    <m/>
    <s v="0070446132000130"/>
    <n v="16"/>
    <s v="00000000/Z_DVD-4"/>
    <n v="0"/>
    <n v="0"/>
    <n v="0"/>
    <n v="0"/>
    <n v="0"/>
    <n v="0"/>
    <n v="0"/>
    <n v="0"/>
  </r>
  <r>
    <x v="308"/>
    <s v="105245"/>
    <s v="JP"/>
    <x v="5"/>
    <s v="70446132"/>
    <s v="140"/>
    <s v="Z_HSD"/>
    <s v="0070446132000140"/>
    <s v="STANDARD, HARDWARE, PCEE - QUARTERL"/>
    <n v="301.02999999999997"/>
    <m/>
    <s v="0070446132000140"/>
    <n v="16"/>
    <s v="00000000/Z_HSD"/>
    <n v="0"/>
    <n v="0"/>
    <n v="0"/>
    <n v="0"/>
    <n v="0"/>
    <n v="0"/>
    <n v="0"/>
    <n v="0"/>
  </r>
  <r>
    <x v="308"/>
    <s v="105245"/>
    <s v="JP"/>
    <x v="5"/>
    <s v="70446132"/>
    <s v="150"/>
    <s v="Z_HSD"/>
    <s v="0070446132000150"/>
    <s v="STANDARD, HARDWARE, PCEE - QUARTERL"/>
    <n v="903.08"/>
    <m/>
    <s v="0070446132000150"/>
    <n v="16"/>
    <s v="00000000/Z_HSD"/>
    <n v="0"/>
    <n v="0"/>
    <n v="0"/>
    <n v="0"/>
    <n v="0"/>
    <n v="0"/>
    <n v="0"/>
    <n v="0"/>
  </r>
  <r>
    <x v="308"/>
    <s v="105245"/>
    <s v="JP"/>
    <x v="5"/>
    <s v="70446132"/>
    <s v="160"/>
    <s v="Z_HSD"/>
    <s v="0070446132000160"/>
    <s v="STANDARD, HARDWARE, PCEE - QUARTERL"/>
    <n v="602.05999999999995"/>
    <m/>
    <s v="0070446132000160"/>
    <n v="16"/>
    <s v="00000000/Z_HSD"/>
    <n v="0"/>
    <n v="0"/>
    <n v="0"/>
    <n v="0"/>
    <n v="0"/>
    <n v="0"/>
    <n v="0"/>
    <n v="0"/>
  </r>
  <r>
    <x v="308"/>
    <s v="105245"/>
    <s v="JP"/>
    <x v="5"/>
    <s v="70446132"/>
    <s v="170"/>
    <s v="Z_HSD"/>
    <s v="0070446132000170"/>
    <s v="STANDARD, HARDWARE, PCEE - QUARTERL"/>
    <n v="163.49"/>
    <m/>
    <s v="0070446132000170"/>
    <n v="16"/>
    <s v="00000000/Z_HSD"/>
    <n v="0"/>
    <n v="0"/>
    <n v="0"/>
    <n v="0"/>
    <n v="0"/>
    <n v="0"/>
    <n v="0"/>
    <n v="0"/>
  </r>
  <r>
    <x v="308"/>
    <s v="105245"/>
    <s v="JP"/>
    <x v="5"/>
    <s v="70446132"/>
    <s v="180"/>
    <s v="Z_HSD"/>
    <s v="0070446132000180"/>
    <s v="STANDARD, HARDWARE, PCEE - QUARTERL"/>
    <n v="391.34"/>
    <m/>
    <s v="0070446132000180"/>
    <n v="16"/>
    <s v="00000000/Z_HSD"/>
    <n v="0"/>
    <n v="0"/>
    <n v="0"/>
    <n v="0"/>
    <n v="0"/>
    <n v="0"/>
    <n v="0"/>
    <n v="0"/>
  </r>
  <r>
    <x v="308"/>
    <s v="105245"/>
    <s v="JP"/>
    <x v="5"/>
    <s v="70446132"/>
    <s v="190"/>
    <s v="Z_HSD"/>
    <s v="0070446132000190"/>
    <s v="STANDARD, HARDWARE, PCEE - QUARTERL"/>
    <n v="109"/>
    <m/>
    <s v="0070446132000190"/>
    <n v="16"/>
    <s v="00000000/Z_HSD"/>
    <n v="0"/>
    <n v="0"/>
    <n v="0"/>
    <n v="0"/>
    <n v="0"/>
    <n v="0"/>
    <n v="0"/>
    <n v="0"/>
  </r>
  <r>
    <x v="308"/>
    <s v="105245"/>
    <s v="JP"/>
    <x v="5"/>
    <s v="70446132"/>
    <s v="200"/>
    <s v="Z_IDV"/>
    <s v="0070446132000200"/>
    <s v="PRO, MOBILE/TABLET, DCP HARDWARE -"/>
    <n v="33578.43"/>
    <m/>
    <s v="0070446132000200"/>
    <n v="16"/>
    <s v="00000000/Z_IDV"/>
    <n v="0"/>
    <n v="0"/>
    <n v="0"/>
    <n v="0"/>
    <n v="0"/>
    <n v="0"/>
    <n v="0"/>
    <n v="0"/>
  </r>
  <r>
    <x v="308"/>
    <s v="105245"/>
    <s v="JP"/>
    <x v="5"/>
    <s v="70446132"/>
    <s v="210"/>
    <s v="Z_BBP"/>
    <s v="0070446132000210"/>
    <s v="PRO, MOBILE/TABLET, DCP HARDWARE -"/>
    <n v="21080.57"/>
    <m/>
    <s v="0070446132000210"/>
    <n v="16"/>
    <s v="00000000/Z_BBP"/>
    <n v="0"/>
    <n v="0"/>
    <n v="0"/>
    <n v="0"/>
    <n v="0"/>
    <n v="0"/>
    <n v="0"/>
    <n v="0"/>
  </r>
  <r>
    <x v="308"/>
    <s v="105245"/>
    <s v="JP"/>
    <x v="5"/>
    <s v="70446132"/>
    <s v="220"/>
    <s v="Z_SBA"/>
    <s v="0070446132000220"/>
    <s v="PRO, MOBILE/TABLET, DCP HARDWARE -"/>
    <n v="238848.36"/>
    <m/>
    <s v="0070446132000220"/>
    <n v="16"/>
    <s v="00000000/Z_SBA"/>
    <n v="0"/>
    <n v="0"/>
    <n v="0"/>
    <n v="0"/>
    <n v="0"/>
    <n v="0"/>
    <n v="0"/>
    <n v="0"/>
  </r>
  <r>
    <x v="308"/>
    <s v="105245"/>
    <s v="JP"/>
    <x v="5"/>
    <s v="70446132"/>
    <s v="230"/>
    <s v="Z_DVW"/>
    <s v="0070446132000230"/>
    <s v="PRO, MOBILE/TABLET, DCP HARDWARE -"/>
    <n v="70.03"/>
    <m/>
    <s v="0070446132000230"/>
    <n v="16"/>
    <s v="00000000/Z_DVW"/>
    <n v="0"/>
    <n v="0"/>
    <n v="0"/>
    <n v="0"/>
    <n v="0"/>
    <n v="0"/>
    <n v="0"/>
    <n v="0"/>
  </r>
  <r>
    <x v="308"/>
    <s v="105245"/>
    <s v="JP"/>
    <x v="5"/>
    <s v="70446132"/>
    <s v="240"/>
    <s v="Z_DVD"/>
    <s v="0070446132000240"/>
    <s v="PRO, MOBILE/TABLET, DCP HARDWARE -"/>
    <n v="59466.98"/>
    <m/>
    <s v="0070446132000240"/>
    <n v="16"/>
    <s v="00000000/Z_DVD"/>
    <n v="0"/>
    <n v="0"/>
    <n v="0"/>
    <n v="0"/>
    <n v="0"/>
    <n v="0"/>
    <n v="0"/>
    <n v="0"/>
  </r>
  <r>
    <x v="308"/>
    <s v="105245"/>
    <s v="JP"/>
    <x v="5"/>
    <s v="70446132"/>
    <s v="250"/>
    <s v="Z_DVW"/>
    <s v="0070446132000250"/>
    <s v="PRO, MOBILE/TABLET, DCP HARDWARE -"/>
    <n v="34.99"/>
    <m/>
    <s v="0070446132000250"/>
    <n v="16"/>
    <s v="00000000/Z_DVW"/>
    <n v="0"/>
    <n v="0"/>
    <n v="0"/>
    <n v="0"/>
    <n v="0"/>
    <n v="0"/>
    <n v="0"/>
    <n v="0"/>
  </r>
  <r>
    <x v="308"/>
    <s v="105245"/>
    <s v="JP"/>
    <x v="5"/>
    <s v="70446132"/>
    <s v="260"/>
    <s v="Z_PSC"/>
    <s v="0070446132000260"/>
    <s v="STANDARD, HARDWARE, PCEE - QUARTERL"/>
    <n v="7678"/>
    <m/>
    <s v="0070446132000260"/>
    <n v="16"/>
    <s v="00000000/Z_PSC"/>
    <n v="0"/>
    <n v="0"/>
    <n v="0"/>
    <n v="0"/>
    <n v="0"/>
    <n v="0"/>
    <n v="0"/>
    <n v="0"/>
  </r>
  <r>
    <x v="309"/>
    <s v="107454"/>
    <s v="JP"/>
    <x v="5"/>
    <s v="70445424"/>
    <s v="10"/>
    <s v="Z_PS5"/>
    <s v="0070445424000010"/>
    <s v="STANDARD, HARDWARE, PCEE - QUARTERL"/>
    <n v="232482.37"/>
    <m/>
    <s v="0070445424000010"/>
    <n v="16"/>
    <s v="00000000/Z_PS5"/>
    <n v="0"/>
    <n v="0"/>
    <n v="0"/>
    <n v="0"/>
    <n v="0"/>
    <n v="0"/>
    <n v="0"/>
    <n v="0"/>
  </r>
  <r>
    <x v="309"/>
    <s v="107454"/>
    <s v="JP"/>
    <x v="5"/>
    <s v="70445790"/>
    <s v="10"/>
    <s v="Z_PS4"/>
    <s v="0070445790000010"/>
    <s v="STANDARD, HARDWARE, PCEE - QUARTERL"/>
    <n v="28742.49"/>
    <m/>
    <s v="0070445790000010"/>
    <n v="16"/>
    <s v="00000000/Z_PS4"/>
    <n v="0"/>
    <n v="0"/>
    <n v="0"/>
    <n v="0"/>
    <n v="0"/>
    <n v="0"/>
    <n v="0"/>
    <n v="0"/>
  </r>
  <r>
    <x v="309"/>
    <s v="107454"/>
    <s v="JP"/>
    <x v="5"/>
    <s v="70445790"/>
    <s v="20"/>
    <s v="Z_PS4"/>
    <s v="0070445790000020"/>
    <s v="STANDARD, HARDWARE, PCEE - QUARTERL"/>
    <n v="862271.18"/>
    <m/>
    <s v="0070445790000020"/>
    <n v="16"/>
    <s v="00000000/Z_PS4"/>
    <n v="0"/>
    <n v="0"/>
    <n v="0"/>
    <n v="0"/>
    <n v="0"/>
    <n v="0"/>
    <n v="0"/>
    <n v="0"/>
  </r>
  <r>
    <x v="309"/>
    <s v="107454"/>
    <s v="JP"/>
    <x v="5"/>
    <s v="70445790"/>
    <s v="30"/>
    <s v="Z_PS5"/>
    <s v="0070445790000030"/>
    <s v="PRO, MOBILE/TABLET, DCP HARDWARE -"/>
    <n v="2971850"/>
    <m/>
    <s v="0070445790000030"/>
    <n v="16"/>
    <s v="00000000/Z_PS5"/>
    <n v="0"/>
    <n v="0"/>
    <n v="0"/>
    <n v="0"/>
    <n v="0"/>
    <n v="0"/>
    <n v="0"/>
    <n v="0"/>
  </r>
  <r>
    <x v="309"/>
    <s v="107454"/>
    <s v="JP"/>
    <x v="5"/>
    <s v="70445800"/>
    <s v="10"/>
    <s v="Z_PS4"/>
    <s v="0070445800000010"/>
    <s v="PRO, MOBILE/TABLET, DCP HARDWARE -"/>
    <n v="5381"/>
    <m/>
    <s v="0070445800000010"/>
    <n v="16"/>
    <s v="00000000/Z_PS4"/>
    <n v="0"/>
    <n v="0"/>
    <n v="0"/>
    <n v="0"/>
    <n v="0"/>
    <n v="0"/>
    <n v="0"/>
    <n v="0"/>
  </r>
  <r>
    <x v="310"/>
    <s v="121612"/>
    <s v="JP"/>
    <x v="5"/>
    <s v="70445877"/>
    <s v="10"/>
    <s v="Z_MBL"/>
    <s v="0070445877000010"/>
    <s v="PRO, MOBILE/TABLET, DCP HARDWARE -"/>
    <n v="208800"/>
    <m/>
    <s v="0070445877000010"/>
    <n v="16"/>
    <s v="00000000/Z_MBL"/>
    <n v="0"/>
    <n v="0"/>
    <n v="0"/>
    <n v="0"/>
    <n v="0"/>
    <n v="0"/>
    <n v="0"/>
    <n v="0"/>
  </r>
  <r>
    <x v="311"/>
    <s v="129434"/>
    <s v="JP"/>
    <x v="5"/>
    <s v="70445873"/>
    <s v="10"/>
    <s v="Z_DSNR"/>
    <s v="0070445873000010"/>
    <s v="PRO, MOBILE/TABLET, DCP HARDWARE -"/>
    <n v="510"/>
    <m/>
    <s v="0070445873000010"/>
    <n v="16"/>
    <s v="00000000/Z_DSNR"/>
    <n v="0"/>
    <n v="0"/>
    <n v="0"/>
    <n v="0"/>
    <n v="0"/>
    <n v="0"/>
    <n v="0"/>
    <n v="0"/>
  </r>
  <r>
    <x v="312"/>
    <s v="126584"/>
    <s v="US"/>
    <x v="0"/>
    <s v="70445772"/>
    <s v="10"/>
    <s v="Z_CEA"/>
    <s v="0070445772000010"/>
    <s v="PRO, MOBILE/TABLET, DCP HARDWARE -"/>
    <n v="11308"/>
    <m/>
    <s v="0070445772000010"/>
    <n v="16"/>
    <s v="00000000/Z_CEA"/>
    <n v="0"/>
    <n v="0"/>
    <n v="0"/>
    <n v="0"/>
    <n v="0"/>
    <n v="0"/>
    <n v="0"/>
    <n v="0"/>
  </r>
  <r>
    <x v="313"/>
    <s v="119470"/>
    <s v="DK"/>
    <x v="12"/>
    <s v="70445898"/>
    <s v="10"/>
    <s v="Z_GCA"/>
    <s v="0070445898000010"/>
    <s v="PRO, MOBILE/TABLET, DCP HARDWARE -"/>
    <m/>
    <n v="12304.03"/>
    <s v="0070445898000010"/>
    <n v="16"/>
    <s v="00000000/Z_GCA"/>
    <n v="0"/>
    <n v="0"/>
    <n v="0"/>
    <n v="0"/>
    <n v="0"/>
    <n v="0"/>
    <n v="0"/>
    <n v="0"/>
  </r>
  <r>
    <x v="313"/>
    <s v="119470"/>
    <s v="DK"/>
    <x v="12"/>
    <s v="70445898"/>
    <s v="20"/>
    <s v="Z_GCA"/>
    <s v="0070445898000020"/>
    <s v="PRO, MOBILE/TABLET, DCP HARDWARE -"/>
    <m/>
    <n v="37373.870000000003"/>
    <s v="0070445898000020"/>
    <n v="16"/>
    <s v="00000000/Z_GCA"/>
    <n v="0"/>
    <n v="0"/>
    <n v="0"/>
    <n v="0"/>
    <n v="0"/>
    <n v="0"/>
    <n v="0"/>
    <n v="0"/>
  </r>
  <r>
    <x v="313"/>
    <s v="119470"/>
    <s v="DK"/>
    <x v="12"/>
    <s v="70445898"/>
    <s v="30"/>
    <s v="Z_GCA"/>
    <s v="0070445898000030"/>
    <s v="PRO, MOBILE/TABLET, DCP HARDWARE -"/>
    <m/>
    <n v="12305.1"/>
    <s v="0070445898000030"/>
    <n v="16"/>
    <s v="00000000/Z_GCA"/>
    <n v="0"/>
    <n v="0"/>
    <n v="0"/>
    <n v="0"/>
    <n v="0"/>
    <n v="0"/>
    <n v="0"/>
    <n v="0"/>
  </r>
  <r>
    <x v="314"/>
    <s v="124325"/>
    <s v="JP"/>
    <x v="5"/>
    <s v="70445982"/>
    <s v="10"/>
    <s v="Z_STM"/>
    <s v="0070445982000010"/>
    <s v="MONTHLY - MONTH 1"/>
    <n v="64428"/>
    <m/>
    <s v="0070445982000010"/>
    <n v="16"/>
    <s v="00000000/Z_STM"/>
    <n v="0"/>
    <n v="0"/>
    <n v="0"/>
    <n v="0"/>
    <n v="0"/>
    <n v="0"/>
    <n v="0"/>
    <n v="0"/>
  </r>
  <r>
    <x v="314"/>
    <s v="124325"/>
    <s v="JP"/>
    <x v="5"/>
    <s v="70445982"/>
    <s v="20"/>
    <s v="Z_DMA"/>
    <s v="0070445982000020"/>
    <s v="MONTHLY - MONTH 2"/>
    <n v="16688.400000000001"/>
    <m/>
    <s v="0070445982000020"/>
    <n v="16"/>
    <s v="00000000/Z_DMA"/>
    <n v="0"/>
    <n v="0"/>
    <n v="0"/>
    <n v="0"/>
    <n v="0"/>
    <n v="0"/>
    <n v="0"/>
    <n v="0"/>
  </r>
  <r>
    <x v="314"/>
    <s v="124325"/>
    <s v="JP"/>
    <x v="5"/>
    <s v="70445995"/>
    <s v="10"/>
    <s v="Z_STBIP"/>
    <s v="0070445995000010"/>
    <s v="MONTHLY - MONTH 3"/>
    <n v="32143"/>
    <m/>
    <s v="0070445995000010"/>
    <n v="16"/>
    <s v="00000000/Z_STBIP"/>
    <n v="0"/>
    <n v="0"/>
    <n v="0"/>
    <n v="0"/>
    <n v="0"/>
    <n v="0"/>
    <n v="0"/>
    <n v="0"/>
  </r>
  <r>
    <x v="315"/>
    <s v="105081"/>
    <s v="CN"/>
    <x v="9"/>
    <s v="70446125"/>
    <s v="10"/>
    <s v="Z_STBIP"/>
    <s v="0070446125000010"/>
    <s v="PRO, MOBILE/TABLET, DCP HARDWARE -"/>
    <n v="71585"/>
    <m/>
    <s v="0070446125000010"/>
    <n v="16"/>
    <s v="00000000/Z_STBIP"/>
    <n v="0"/>
    <n v="0"/>
    <n v="0"/>
    <n v="0"/>
    <n v="0.1"/>
    <n v="7158.5"/>
    <n v="0.1"/>
    <n v="0"/>
  </r>
  <r>
    <x v="316"/>
    <s v="105122"/>
    <s v="DE"/>
    <x v="7"/>
    <s v="70445879"/>
    <s v="10"/>
    <s v="Z_IBP"/>
    <s v="0070445879000010"/>
    <s v="PRO, MOBILE/TABLET, DCP HARDWARE -"/>
    <m/>
    <n v="0.53"/>
    <s v="0070445879000010"/>
    <n v="16"/>
    <s v="00000000/Z_IBP"/>
    <n v="0"/>
    <n v="0"/>
    <n v="0"/>
    <n v="0"/>
    <n v="0"/>
    <n v="0"/>
    <n v="0"/>
    <n v="0"/>
  </r>
  <r>
    <x v="316"/>
    <s v="105122"/>
    <s v="DE"/>
    <x v="7"/>
    <s v="70445879"/>
    <s v="20"/>
    <s v="Z_IBP"/>
    <s v="0070445879000020"/>
    <s v="PRO, MOBILE/TABLET, DCP HARDWARE -"/>
    <m/>
    <n v="29.93"/>
    <s v="0070445879000020"/>
    <n v="16"/>
    <s v="00000000/Z_IBP"/>
    <n v="0"/>
    <n v="0"/>
    <n v="0"/>
    <n v="0"/>
    <n v="0"/>
    <n v="0"/>
    <n v="0"/>
    <n v="0"/>
  </r>
  <r>
    <x v="316"/>
    <s v="105122"/>
    <s v="DE"/>
    <x v="7"/>
    <s v="70445879"/>
    <s v="30"/>
    <s v="Z_IBP"/>
    <s v="0070445879000030"/>
    <s v="PRO, MOBILE/TABLET, DCP HARDWARE -"/>
    <m/>
    <n v="29.93"/>
    <s v="0070445879000030"/>
    <n v="16"/>
    <s v="00000000/Z_IBP"/>
    <n v="0"/>
    <n v="0"/>
    <n v="0"/>
    <n v="0"/>
    <n v="0"/>
    <n v="0"/>
    <n v="0"/>
    <n v="0"/>
  </r>
  <r>
    <x v="316"/>
    <s v="105122"/>
    <s v="DE"/>
    <x v="7"/>
    <s v="70445879"/>
    <s v="40"/>
    <s v="Z_IBP"/>
    <s v="0070445879000040"/>
    <s v="PRO, MOBILE/TABLET, DCP HARDWARE -"/>
    <m/>
    <n v="144.91"/>
    <s v="0070445879000040"/>
    <n v="16"/>
    <s v="00000000/Z_IBP"/>
    <n v="0"/>
    <n v="0"/>
    <n v="0"/>
    <n v="0"/>
    <n v="0"/>
    <n v="0"/>
    <n v="0"/>
    <n v="0"/>
  </r>
  <r>
    <x v="316"/>
    <s v="105122"/>
    <s v="DE"/>
    <x v="7"/>
    <s v="70445879"/>
    <s v="50"/>
    <s v="Z_IBP"/>
    <s v="0070445879000050"/>
    <s v="PRO, MOBILE/TABLET, DCP HARDWARE -"/>
    <m/>
    <n v="13.73"/>
    <s v="0070445879000050"/>
    <n v="16"/>
    <s v="00000000/Z_IBP"/>
    <n v="0"/>
    <n v="0"/>
    <n v="0"/>
    <n v="0"/>
    <n v="0"/>
    <n v="0"/>
    <n v="0"/>
    <n v="0"/>
  </r>
  <r>
    <x v="316"/>
    <s v="105122"/>
    <s v="DE"/>
    <x v="7"/>
    <s v="70445879"/>
    <s v="60"/>
    <s v="Z_IBP"/>
    <s v="0070445879000060"/>
    <s v="PRO, MOBILE/TABLET, DCP HARDWARE -"/>
    <m/>
    <n v="14.97"/>
    <s v="0070445879000060"/>
    <n v="16"/>
    <s v="00000000/Z_IBP"/>
    <n v="0"/>
    <n v="0"/>
    <n v="0"/>
    <n v="0"/>
    <n v="0"/>
    <n v="0"/>
    <n v="0"/>
    <n v="0"/>
  </r>
  <r>
    <x v="317"/>
    <s v="110826"/>
    <s v="IN"/>
    <x v="15"/>
    <s v="70446035"/>
    <s v="10"/>
    <s v="Z_DVB"/>
    <s v="0070446035000010"/>
    <s v="PRO, MOBILE/TABLET, DCP HARDWARE -"/>
    <m/>
    <n v="4051"/>
    <s v="0070446035000010"/>
    <n v="16"/>
    <s v="00000000/Z_DVB"/>
    <n v="0"/>
    <n v="0"/>
    <n v="0"/>
    <n v="0"/>
    <n v="0.10920000000000001"/>
    <n v="0"/>
    <n v="0.1"/>
    <n v="405.1"/>
  </r>
  <r>
    <x v="318"/>
    <s v="105083"/>
    <s v="CN"/>
    <x v="9"/>
    <s v="70445713"/>
    <s v="10"/>
    <s v="Z_DTV"/>
    <s v="0070445713000010"/>
    <s v="STANDARD, HARDWARE, PCEE - QUARTERL"/>
    <n v="304961.21999999997"/>
    <m/>
    <s v="0070445713000010"/>
    <n v="16"/>
    <s v="00000000/Z_DTV"/>
    <n v="0"/>
    <n v="0"/>
    <n v="0"/>
    <n v="0"/>
    <n v="0.1"/>
    <n v="30496.121999999999"/>
    <n v="0.1"/>
    <n v="0"/>
  </r>
  <r>
    <x v="318"/>
    <s v="105083"/>
    <s v="CN"/>
    <x v="9"/>
    <s v="70445713"/>
    <s v="20"/>
    <s v="Z_DTMB"/>
    <s v="0070445713000020"/>
    <s v="STANDARD, HARDWARE, PCEE - QUARTERL"/>
    <n v="461494.65"/>
    <m/>
    <s v="0070445713000020"/>
    <n v="16"/>
    <s v="00000000/Z_DTMB"/>
    <n v="0"/>
    <n v="0"/>
    <n v="0"/>
    <n v="0"/>
    <n v="0.1"/>
    <n v="46149.465000000004"/>
    <n v="0.1"/>
    <n v="0"/>
  </r>
  <r>
    <x v="318"/>
    <s v="105083"/>
    <s v="CN"/>
    <x v="9"/>
    <s v="70445713"/>
    <s v="30"/>
    <s v="Z_DTMB"/>
    <s v="0070445713000030"/>
    <s v="PRO, MOBILE/TABLET, DCP HARDWARE -"/>
    <n v="10292.6"/>
    <m/>
    <s v="0070445713000030"/>
    <n v="16"/>
    <s v="00000000/Z_DTMB"/>
    <n v="0"/>
    <n v="0"/>
    <n v="0"/>
    <n v="0"/>
    <n v="0.1"/>
    <n v="1029.26"/>
    <n v="0.1"/>
    <n v="0"/>
  </r>
  <r>
    <x v="318"/>
    <s v="105083"/>
    <s v="CN"/>
    <x v="9"/>
    <s v="70445713"/>
    <s v="40"/>
    <s v="Z_DTV"/>
    <s v="0070445713000040"/>
    <s v="PRO, MOBILE/TABLET, DCP HARDWARE -"/>
    <n v="88071.13"/>
    <m/>
    <s v="0070445713000040"/>
    <n v="16"/>
    <s v="00000000/Z_DTV"/>
    <n v="0"/>
    <n v="0"/>
    <n v="0"/>
    <n v="0"/>
    <n v="0.1"/>
    <n v="8807.1130000000012"/>
    <n v="0.1"/>
    <n v="0"/>
  </r>
  <r>
    <x v="318"/>
    <s v="105083"/>
    <s v="CN"/>
    <x v="9"/>
    <s v="70445713"/>
    <s v="50"/>
    <s v="Z_DTV"/>
    <s v="0070445713000050"/>
    <s v="PRO, MOBILE/TABLET, DCP HARDWARE -"/>
    <n v="73797.34"/>
    <m/>
    <s v="0070445713000050"/>
    <n v="16"/>
    <s v="00000000/Z_DTV"/>
    <n v="0"/>
    <n v="0"/>
    <n v="0"/>
    <n v="0"/>
    <n v="0.1"/>
    <n v="7379.7340000000004"/>
    <n v="0.1"/>
    <n v="0"/>
  </r>
  <r>
    <x v="318"/>
    <s v="105083"/>
    <s v="CN"/>
    <x v="9"/>
    <s v="70445713"/>
    <s v="60"/>
    <s v="Z_DTV"/>
    <s v="0070445713000060"/>
    <s v="PRO, MOBILE/TABLET, DCP HARDWARE -"/>
    <n v="40170"/>
    <m/>
    <s v="0070445713000060"/>
    <n v="16"/>
    <s v="00000000/Z_DTV"/>
    <n v="0"/>
    <n v="0"/>
    <n v="0"/>
    <n v="0"/>
    <n v="0.1"/>
    <n v="4017"/>
    <n v="0.1"/>
    <n v="0"/>
  </r>
  <r>
    <x v="318"/>
    <s v="105083"/>
    <s v="CN"/>
    <x v="9"/>
    <s v="70445713"/>
    <s v="70"/>
    <s v="Z_DTMB"/>
    <s v="0070445713000070"/>
    <s v="PRO, MOBILE/TABLET, DCP HARDWARE -"/>
    <n v="21002.25"/>
    <m/>
    <s v="0070445713000070"/>
    <n v="16"/>
    <s v="00000000/Z_DTMB"/>
    <n v="0"/>
    <n v="0"/>
    <n v="0"/>
    <n v="0"/>
    <n v="0.1"/>
    <n v="2100.2249999999999"/>
    <n v="0.1"/>
    <n v="0"/>
  </r>
  <r>
    <x v="318"/>
    <s v="105083"/>
    <s v="CN"/>
    <x v="9"/>
    <s v="70445713"/>
    <s v="80"/>
    <s v="Z_DTV"/>
    <s v="0070445713000080"/>
    <s v="PRO, MOBILE/TABLET, DCP HARDWARE -"/>
    <n v="2756185.61"/>
    <m/>
    <s v="0070445713000080"/>
    <n v="16"/>
    <s v="00000000/Z_DTV"/>
    <n v="0"/>
    <n v="0"/>
    <n v="0"/>
    <n v="0"/>
    <n v="0.1"/>
    <n v="275618.56099999999"/>
    <n v="0.1"/>
    <n v="0"/>
  </r>
  <r>
    <x v="318"/>
    <s v="105083"/>
    <s v="CN"/>
    <x v="9"/>
    <s v="70445713"/>
    <s v="90"/>
    <s v="Z_DTV"/>
    <s v="0070445713000090"/>
    <s v="PRO, MOBILE/TABLET, DCP HARDWARE -"/>
    <n v="212500"/>
    <m/>
    <s v="0070445713000090"/>
    <n v="16"/>
    <s v="00000000/Z_DTV"/>
    <n v="0"/>
    <n v="0"/>
    <n v="0"/>
    <n v="0"/>
    <n v="0.1"/>
    <n v="21250"/>
    <n v="0.1"/>
    <n v="0"/>
  </r>
  <r>
    <x v="318"/>
    <s v="105083"/>
    <s v="CN"/>
    <x v="9"/>
    <s v="70445713"/>
    <s v="100"/>
    <s v="Z_DTV"/>
    <s v="0070445713000100"/>
    <s v="PRO, MOBILE/TABLET, DCP HARDWARE -"/>
    <n v="70000"/>
    <m/>
    <s v="0070445713000100"/>
    <n v="16"/>
    <s v="00000000/Z_DTV"/>
    <n v="0"/>
    <n v="0"/>
    <n v="0"/>
    <n v="0"/>
    <n v="0.1"/>
    <n v="7000"/>
    <n v="0.1"/>
    <n v="0"/>
  </r>
  <r>
    <x v="318"/>
    <s v="105083"/>
    <s v="CN"/>
    <x v="9"/>
    <s v="70445713"/>
    <s v="110"/>
    <s v="Z_SBTVO"/>
    <s v="0070445713000110"/>
    <s v="PRO, MOBILE/TABLET, DCP HARDWARE -"/>
    <n v="58"/>
    <m/>
    <s v="0070445713000110"/>
    <n v="16"/>
    <s v="00000000/Z_SBTVO"/>
    <n v="0"/>
    <n v="0"/>
    <n v="0"/>
    <n v="0"/>
    <n v="0.1"/>
    <n v="5.8000000000000007"/>
    <n v="0.1"/>
    <n v="0"/>
  </r>
  <r>
    <x v="318"/>
    <s v="105083"/>
    <s v="CN"/>
    <x v="9"/>
    <s v="70445727"/>
    <s v="10"/>
    <s v="Z_DTV"/>
    <s v="0070445727000010"/>
    <s v="PRO, MOBILE/TABLET, DCP HARDWARE -"/>
    <n v="-52909.09"/>
    <m/>
    <s v="0070445727000010"/>
    <n v="16"/>
    <s v="00000000/Z_DTV"/>
    <n v="0"/>
    <n v="0"/>
    <n v="0"/>
    <n v="0"/>
    <n v="0.1"/>
    <n v="-5290.9089999999997"/>
    <n v="0.1"/>
    <n v="0"/>
  </r>
  <r>
    <x v="319"/>
    <s v="127158"/>
    <s v="CN"/>
    <x v="9"/>
    <s v="70445903"/>
    <s v="10"/>
    <s v="Z_MSP"/>
    <s v="0070445903000010"/>
    <s v="PRO, MOBILE/TABLET, DCP HARDWARE -"/>
    <n v="5100"/>
    <m/>
    <s v="0070445903000010"/>
    <n v="16"/>
    <s v="00000000/Z_MSP"/>
    <n v="0"/>
    <n v="0"/>
    <n v="0"/>
    <n v="0"/>
    <n v="0.1"/>
    <n v="510"/>
    <n v="0.1"/>
    <n v="0"/>
  </r>
  <r>
    <x v="320"/>
    <s v="105123"/>
    <s v="DE"/>
    <x v="7"/>
    <s v="70445895"/>
    <s v="10"/>
    <s v="Z_DVB"/>
    <s v="0070445895000010"/>
    <s v="PRO, MOBILE/TABLET, DCP HARDWARE -"/>
    <m/>
    <n v="49095.13"/>
    <s v="0070445895000010"/>
    <n v="16"/>
    <s v="00000000/Z_DVB"/>
    <n v="0"/>
    <n v="0"/>
    <n v="0"/>
    <n v="0"/>
    <n v="0"/>
    <n v="0"/>
    <n v="0"/>
    <n v="0"/>
  </r>
  <r>
    <x v="320"/>
    <s v="105123"/>
    <s v="DE"/>
    <x v="7"/>
    <s v="70445895"/>
    <s v="20"/>
    <s v="Z_DVB"/>
    <s v="0070445895000020"/>
    <s v="PRO, MOBILE/TABLET, DCP HARDWARE -"/>
    <m/>
    <n v="262.8"/>
    <s v="0070445895000020"/>
    <n v="16"/>
    <s v="00000000/Z_DVB"/>
    <n v="0"/>
    <n v="0"/>
    <n v="0"/>
    <n v="0"/>
    <n v="0"/>
    <n v="0"/>
    <n v="0"/>
    <n v="0"/>
  </r>
  <r>
    <x v="320"/>
    <s v="105123"/>
    <s v="DE"/>
    <x v="7"/>
    <s v="70445895"/>
    <s v="30"/>
    <s v="Z_DVB"/>
    <s v="0070445895000030"/>
    <s v="STANDARD, HARDWARE, PCEE - QUARTERL"/>
    <m/>
    <n v="669.96"/>
    <s v="0070445895000030"/>
    <n v="16"/>
    <s v="00000000/Z_DVB"/>
    <n v="0"/>
    <n v="0"/>
    <n v="0"/>
    <n v="0"/>
    <n v="0"/>
    <n v="0"/>
    <n v="0"/>
    <n v="0"/>
  </r>
  <r>
    <x v="320"/>
    <s v="105123"/>
    <s v="DE"/>
    <x v="7"/>
    <s v="70445895"/>
    <s v="40"/>
    <s v="Z_DVB"/>
    <s v="0070445895000040"/>
    <s v="DOLBY CODEC PROGRAM - SOFTWARE CROS"/>
    <m/>
    <n v="2073.11"/>
    <s v="0070445895000040"/>
    <n v="16"/>
    <s v="00000000/Z_DVB"/>
    <n v="0"/>
    <n v="0"/>
    <n v="0"/>
    <n v="0"/>
    <n v="0"/>
    <n v="0"/>
    <n v="0"/>
    <n v="0"/>
  </r>
  <r>
    <x v="320"/>
    <s v="105123"/>
    <s v="DE"/>
    <x v="7"/>
    <s v="70445895"/>
    <s v="50"/>
    <s v="Z_DTV"/>
    <s v="0070445895000050"/>
    <s v="DOLBY CODEC PROGRAM - SOFTWARE CROS"/>
    <m/>
    <n v="973.92"/>
    <s v="0070445895000050"/>
    <n v="16"/>
    <s v="00000000/Z_DTV"/>
    <n v="0"/>
    <n v="0"/>
    <n v="0"/>
    <n v="0"/>
    <n v="0"/>
    <n v="0"/>
    <n v="0"/>
    <n v="0"/>
  </r>
  <r>
    <x v="320"/>
    <s v="105123"/>
    <s v="DE"/>
    <x v="7"/>
    <s v="70445895"/>
    <s v="60"/>
    <s v="Z_DTB"/>
    <s v="0070445895000060"/>
    <s v="STANDARD, HARDWARE, PCEE - QUARTERL"/>
    <m/>
    <n v="14000.08"/>
    <s v="0070445895000060"/>
    <n v="16"/>
    <s v="00000000/Z_DTB"/>
    <n v="0"/>
    <n v="0"/>
    <n v="0"/>
    <n v="0"/>
    <n v="0"/>
    <n v="0"/>
    <n v="0"/>
    <n v="0"/>
  </r>
  <r>
    <x v="321"/>
    <s v="105199"/>
    <s v="IT"/>
    <x v="25"/>
    <s v="70445736"/>
    <s v="10"/>
    <s v="Z_DTV"/>
    <s v="0070445736000010"/>
    <s v="PC SOFTWARE - QUARTERLY"/>
    <m/>
    <n v="31419"/>
    <s v="0070445736000010"/>
    <n v="16"/>
    <s v="00000000/Z_DTV"/>
    <n v="0"/>
    <n v="0"/>
    <n v="0"/>
    <n v="0"/>
    <n v="0.08"/>
    <n v="0"/>
    <n v="0.05"/>
    <n v="1570.95"/>
  </r>
  <r>
    <x v="322"/>
    <s v="127284"/>
    <s v="DE"/>
    <x v="7"/>
    <s v="70445946"/>
    <s v="10"/>
    <s v="Z_DVK"/>
    <s v="0070445946000010"/>
    <s v="PC SOFTWARE - QUARTERLY"/>
    <m/>
    <n v="38400"/>
    <s v="0070445946000010"/>
    <n v="16"/>
    <s v="00000000/Z_DVK"/>
    <n v="0"/>
    <n v="0"/>
    <n v="0"/>
    <n v="0"/>
    <n v="0"/>
    <n v="0"/>
    <n v="0"/>
    <n v="0"/>
  </r>
  <r>
    <x v="323"/>
    <s v="105948"/>
    <s v="US"/>
    <x v="0"/>
    <s v="70446060"/>
    <s v="10"/>
    <s v="Z_DEC"/>
    <s v="0070446060000010"/>
    <s v="STANDARD, HARDWARE, PCEE - QUARTERL"/>
    <n v="6355.97"/>
    <m/>
    <s v="0070446060000010"/>
    <n v="16"/>
    <s v="00000000/Z_DEC"/>
    <n v="0"/>
    <n v="0"/>
    <n v="0"/>
    <n v="0"/>
    <n v="0"/>
    <n v="0"/>
    <n v="0"/>
    <n v="0"/>
  </r>
  <r>
    <x v="323"/>
    <s v="105948"/>
    <s v="US"/>
    <x v="0"/>
    <s v="70446060"/>
    <s v="20"/>
    <s v="Z_PEG"/>
    <s v="0070446060000020"/>
    <s v="STANDARD, HARDWARE, PCEE - QUARTERL"/>
    <n v="4244.03"/>
    <m/>
    <s v="0070446060000020"/>
    <n v="16"/>
    <s v="00000000/Z_PEG"/>
    <n v="0"/>
    <n v="0"/>
    <n v="0"/>
    <n v="0"/>
    <n v="0"/>
    <n v="0"/>
    <n v="0"/>
    <n v="0"/>
  </r>
  <r>
    <x v="323"/>
    <s v="105948"/>
    <s v="US"/>
    <x v="0"/>
    <s v="70446073"/>
    <s v="10"/>
    <s v="Z_DSNR"/>
    <s v="0070446073000010"/>
    <s v="STANDARD, HARDWARE, PCEE - QUARTERL"/>
    <n v="124"/>
    <m/>
    <s v="0070446073000010"/>
    <n v="16"/>
    <s v="00000000/Z_DSNR"/>
    <n v="0"/>
    <n v="0"/>
    <n v="0"/>
    <n v="0"/>
    <n v="0"/>
    <n v="0"/>
    <n v="0"/>
    <n v="0"/>
  </r>
  <r>
    <x v="324"/>
    <s v="105132"/>
    <s v="ES"/>
    <x v="21"/>
    <s v="70445961"/>
    <s v="10"/>
    <s v="Z_DVT"/>
    <s v="0070445961000010"/>
    <s v="PRO, MOBILE/TABLET, DCP HARDWARE -"/>
    <m/>
    <n v="1789"/>
    <s v="0070445961000010"/>
    <n v="16"/>
    <s v="00000000/Z_DVT"/>
    <n v="0"/>
    <n v="0"/>
    <n v="0"/>
    <n v="0"/>
    <n v="0"/>
    <n v="0"/>
    <n v="0.06"/>
    <n v="107.33999999999999"/>
  </r>
  <r>
    <x v="325"/>
    <s v="105331"/>
    <s v="KR"/>
    <x v="2"/>
    <s v="70446015"/>
    <s v="10"/>
    <s v="Z_STB"/>
    <s v="0070446015000010"/>
    <s v="VISION"/>
    <m/>
    <n v="274"/>
    <s v="0070446015000010"/>
    <n v="16"/>
    <s v="00000000/Z_STB"/>
    <n v="0"/>
    <n v="0"/>
    <n v="0"/>
    <n v="0"/>
    <n v="0.16500000000000001"/>
    <n v="0"/>
    <n v="0.1"/>
    <n v="27.400000000000002"/>
  </r>
  <r>
    <x v="326"/>
    <s v="117786"/>
    <s v="ZA"/>
    <x v="27"/>
    <s v="70399326"/>
    <s v="10"/>
    <s v="Z_DTV"/>
    <s v="0070399326000010"/>
    <s v="HDR PATENT ONLY"/>
    <m/>
    <n v="-50000"/>
    <s v="0070399326000010"/>
    <n v="16"/>
    <s v="00000000/Z_DTV"/>
    <n v="0"/>
    <n v="0"/>
    <n v="0"/>
    <n v="0"/>
    <n v="0"/>
    <n v="0"/>
    <n v="0"/>
    <n v="0"/>
  </r>
  <r>
    <x v="326"/>
    <s v="117786"/>
    <s v="ZA"/>
    <x v="27"/>
    <s v="70403855"/>
    <s v="10"/>
    <s v="Z_DTV"/>
    <s v="0070403855000010"/>
    <s v="SONY: L6"/>
    <m/>
    <n v="50000"/>
    <s v="0070403855000010"/>
    <n v="16"/>
    <s v="00000000/Z_DTV"/>
    <n v="0"/>
    <n v="0"/>
    <n v="0"/>
    <n v="0"/>
    <n v="0"/>
    <n v="0"/>
    <n v="0"/>
    <n v="0"/>
  </r>
  <r>
    <x v="327"/>
    <s v="126488"/>
    <s v="TR"/>
    <x v="4"/>
    <s v="70446130"/>
    <s v="10"/>
    <s v="Z_MBL"/>
    <s v="0070446130000010"/>
    <s v="SONY: L6"/>
    <m/>
    <n v="12000"/>
    <s v="0070446130000010"/>
    <n v="16"/>
    <s v="00000000/Z_MBL"/>
    <n v="0"/>
    <n v="0"/>
    <n v="0"/>
    <n v="0"/>
    <n v="0.1"/>
    <n v="0"/>
    <n v="0.1"/>
    <n v="1200"/>
  </r>
  <r>
    <x v="328"/>
    <s v="119582"/>
    <s v="AU"/>
    <x v="16"/>
    <s v="70399075"/>
    <s v="10"/>
    <s v="Z_DVT"/>
    <s v="0070399075000010"/>
    <s v="SONY: L6"/>
    <n v="-143472"/>
    <m/>
    <s v="0070399075000010"/>
    <n v="16"/>
    <s v="00000000/Z_DVT"/>
    <n v="0"/>
    <n v="0"/>
    <n v="0"/>
    <n v="0"/>
    <n v="0.05"/>
    <n v="-7173.6"/>
    <n v="0.1"/>
    <n v="0"/>
  </r>
  <r>
    <x v="328"/>
    <s v="119582"/>
    <s v="AU"/>
    <x v="16"/>
    <s v="70405127"/>
    <s v="10"/>
    <s v="Z_DVT"/>
    <s v="0070405127000010"/>
    <s v="SONY: L6"/>
    <n v="143472"/>
    <m/>
    <s v="0070405127000010"/>
    <n v="16"/>
    <s v="00000000/Z_DVT"/>
    <n v="0"/>
    <n v="0"/>
    <n v="0"/>
    <n v="0"/>
    <n v="0.05"/>
    <n v="7173.6"/>
    <n v="0.1"/>
    <n v="0"/>
  </r>
  <r>
    <x v="328"/>
    <s v="119582"/>
    <s v="AU"/>
    <x v="16"/>
    <s v="70445913"/>
    <s v="10"/>
    <s v="Z_DVT"/>
    <s v="0070445913000010"/>
    <s v="SONY: L6"/>
    <n v="57546"/>
    <m/>
    <s v="0070445913000010"/>
    <n v="16"/>
    <s v="00000000/Z_DVT"/>
    <n v="0"/>
    <n v="0"/>
    <n v="0"/>
    <n v="0"/>
    <n v="0.05"/>
    <n v="2877.3"/>
    <n v="0.1"/>
    <n v="0"/>
  </r>
  <r>
    <x v="329"/>
    <s v="113851"/>
    <s v="US"/>
    <x v="0"/>
    <s v="70445885"/>
    <s v="10"/>
    <s v="Z_DEC"/>
    <s v="0070445885000010"/>
    <s v="SONY: L6"/>
    <n v="201"/>
    <m/>
    <s v="0070445885000010"/>
    <n v="16"/>
    <s v="00000000/Z_DEC"/>
    <n v="0"/>
    <n v="0"/>
    <n v="0"/>
    <n v="0"/>
    <n v="0"/>
    <n v="0"/>
    <n v="0"/>
    <n v="0"/>
  </r>
  <r>
    <x v="330"/>
    <s v="112800"/>
    <s v="HK"/>
    <x v="6"/>
    <s v="70445794"/>
    <s v="10"/>
    <s v="Z_DVT"/>
    <s v="0070445794000010"/>
    <s v="SONY: L6"/>
    <n v="14531.11"/>
    <m/>
    <s v="0070445794000010"/>
    <n v="16"/>
    <s v="00000000/Z_DVT"/>
    <n v="0"/>
    <n v="0"/>
    <n v="0"/>
    <n v="0"/>
    <n v="4.9500000000000002E-2"/>
    <n v="719.2899450000001"/>
    <n v="0.03"/>
    <n v="0"/>
  </r>
  <r>
    <x v="330"/>
    <s v="112800"/>
    <s v="HK"/>
    <x v="6"/>
    <s v="70445794"/>
    <s v="20"/>
    <s v="Z_DVT"/>
    <s v="0070445794000020"/>
    <s v="SONY: L6"/>
    <n v="289191.89"/>
    <m/>
    <s v="0070445794000020"/>
    <n v="16"/>
    <s v="00000000/Z_DVT"/>
    <n v="0"/>
    <n v="0"/>
    <n v="0"/>
    <n v="0"/>
    <n v="4.9500000000000002E-2"/>
    <n v="14314.998555000002"/>
    <n v="0.03"/>
    <n v="0"/>
  </r>
  <r>
    <x v="330"/>
    <s v="112800"/>
    <s v="HK"/>
    <x v="6"/>
    <s v="70445794"/>
    <s v="30"/>
    <s v="Z_DVT"/>
    <s v="0070445794000030"/>
    <s v="SONY: L6"/>
    <n v="160897"/>
    <m/>
    <s v="0070445794000030"/>
    <n v="16"/>
    <s v="00000000/Z_DVT"/>
    <n v="0"/>
    <n v="0"/>
    <n v="0"/>
    <n v="0"/>
    <n v="4.9500000000000002E-2"/>
    <n v="7964.4014999999999"/>
    <n v="0.03"/>
    <n v="0"/>
  </r>
  <r>
    <x v="330"/>
    <s v="112800"/>
    <s v="HK"/>
    <x v="6"/>
    <s v="70445794"/>
    <s v="40"/>
    <s v="Z_DMA"/>
    <s v="0070445794000040"/>
    <s v="SONY: L6"/>
    <n v="87949.07"/>
    <m/>
    <s v="0070445794000040"/>
    <n v="16"/>
    <s v="00000000/Z_DMA"/>
    <n v="0"/>
    <n v="0"/>
    <n v="0"/>
    <n v="0"/>
    <n v="4.9500000000000002E-2"/>
    <n v="4353.4789650000002"/>
    <n v="0.03"/>
    <n v="0"/>
  </r>
  <r>
    <x v="330"/>
    <s v="112800"/>
    <s v="HK"/>
    <x v="6"/>
    <s v="70445794"/>
    <s v="50"/>
    <s v="Z_DMA"/>
    <s v="0070445794000050"/>
    <s v="SONY: L6"/>
    <n v="218717.34"/>
    <m/>
    <s v="0070445794000050"/>
    <n v="16"/>
    <s v="00000000/Z_DMA"/>
    <n v="0"/>
    <n v="0"/>
    <n v="0"/>
    <n v="0"/>
    <n v="4.9500000000000002E-2"/>
    <n v="10826.508330000001"/>
    <n v="0.03"/>
    <n v="0"/>
  </r>
  <r>
    <x v="330"/>
    <s v="112800"/>
    <s v="HK"/>
    <x v="6"/>
    <s v="70445794"/>
    <s v="60"/>
    <s v="Z_DMA"/>
    <s v="0070445794000060"/>
    <s v="SONY: L6"/>
    <n v="72786.89"/>
    <m/>
    <s v="0070445794000060"/>
    <n v="16"/>
    <s v="00000000/Z_DMA"/>
    <n v="0"/>
    <n v="0"/>
    <n v="0"/>
    <n v="0"/>
    <n v="4.9500000000000002E-2"/>
    <n v="3602.951055"/>
    <n v="0.03"/>
    <n v="0"/>
  </r>
  <r>
    <x v="331"/>
    <s v="105085"/>
    <s v="CN"/>
    <x v="9"/>
    <s v="70445741"/>
    <s v="10"/>
    <s v="Z_CSD"/>
    <s v="0070445741000010"/>
    <s v="SONY: L6"/>
    <n v="9198.5"/>
    <m/>
    <s v="0070445741000010"/>
    <n v="16"/>
    <s v="00000000/Z_CSD"/>
    <n v="0"/>
    <n v="0"/>
    <n v="0"/>
    <n v="0"/>
    <n v="0.1"/>
    <n v="919.85"/>
    <n v="0.1"/>
    <n v="0"/>
  </r>
  <r>
    <x v="331"/>
    <s v="105085"/>
    <s v="CN"/>
    <x v="9"/>
    <s v="70445741"/>
    <s v="20"/>
    <s v="Z_CSD"/>
    <s v="0070445741000020"/>
    <s v="SONY: L6"/>
    <n v="1776.48"/>
    <m/>
    <s v="0070445741000020"/>
    <n v="16"/>
    <s v="00000000/Z_CSD"/>
    <n v="0"/>
    <n v="0"/>
    <n v="0"/>
    <n v="0"/>
    <n v="0.1"/>
    <n v="177.64800000000002"/>
    <n v="0.1"/>
    <n v="0"/>
  </r>
  <r>
    <x v="331"/>
    <s v="105085"/>
    <s v="CN"/>
    <x v="9"/>
    <s v="70445741"/>
    <s v="30"/>
    <s v="Z_CSD"/>
    <s v="0070445741000030"/>
    <s v="SONY: L6"/>
    <n v="1665.15"/>
    <m/>
    <s v="0070445741000030"/>
    <n v="16"/>
    <s v="00000000/Z_CSD"/>
    <n v="0"/>
    <n v="0"/>
    <n v="0"/>
    <n v="0"/>
    <n v="0.1"/>
    <n v="166.51500000000001"/>
    <n v="0.1"/>
    <n v="0"/>
  </r>
  <r>
    <x v="331"/>
    <s v="105085"/>
    <s v="CN"/>
    <x v="9"/>
    <s v="70445741"/>
    <s v="40"/>
    <s v="Z_CSD"/>
    <s v="0070445741000040"/>
    <s v="SONY: L6"/>
    <n v="8901.6"/>
    <m/>
    <s v="0070445741000040"/>
    <n v="16"/>
    <s v="00000000/Z_CSD"/>
    <n v="0"/>
    <n v="0"/>
    <n v="0"/>
    <n v="0"/>
    <n v="0.1"/>
    <n v="890.16000000000008"/>
    <n v="0.1"/>
    <n v="0"/>
  </r>
  <r>
    <x v="331"/>
    <s v="105085"/>
    <s v="CN"/>
    <x v="9"/>
    <s v="70445741"/>
    <s v="50"/>
    <s v="Z_CSD"/>
    <s v="0070445741000050"/>
    <s v="SONY: L6"/>
    <n v="1877.27"/>
    <m/>
    <s v="0070445741000050"/>
    <n v="16"/>
    <s v="00000000/Z_CSD"/>
    <n v="0"/>
    <n v="0"/>
    <n v="0"/>
    <n v="0"/>
    <n v="0.1"/>
    <n v="187.727"/>
    <n v="0.1"/>
    <n v="0"/>
  </r>
  <r>
    <x v="331"/>
    <s v="105085"/>
    <s v="CN"/>
    <x v="9"/>
    <s v="70445741"/>
    <s v="60"/>
    <s v="Z_SBA"/>
    <s v="0070445741000060"/>
    <s v="SONY: L6"/>
    <n v="138.26"/>
    <m/>
    <s v="0070445741000060"/>
    <n v="16"/>
    <s v="00000000/Z_SBA"/>
    <n v="0"/>
    <n v="0"/>
    <n v="0"/>
    <n v="0"/>
    <n v="0.1"/>
    <n v="13.826000000000001"/>
    <n v="0.1"/>
    <n v="0"/>
  </r>
  <r>
    <x v="331"/>
    <s v="105085"/>
    <s v="CN"/>
    <x v="9"/>
    <s v="70445741"/>
    <s v="70"/>
    <s v="Z_SBA"/>
    <s v="0070445741000070"/>
    <s v="SONY: L6"/>
    <n v="1161.74"/>
    <m/>
    <s v="0070445741000070"/>
    <n v="16"/>
    <s v="00000000/Z_SBA"/>
    <n v="0"/>
    <n v="0"/>
    <n v="0"/>
    <n v="0"/>
    <n v="0.1"/>
    <n v="116.17400000000001"/>
    <n v="0.1"/>
    <n v="0"/>
  </r>
  <r>
    <x v="332"/>
    <s v="125141"/>
    <s v="CN"/>
    <x v="9"/>
    <s v="70409550"/>
    <s v="10"/>
    <s v="Z_PC1"/>
    <s v="0070409550000010"/>
    <s v="SONY: L6"/>
    <n v="7881.81"/>
    <m/>
    <s v="0070409550000010"/>
    <n v="16"/>
    <s v="00000000/Z_PC1"/>
    <n v="0"/>
    <n v="0"/>
    <n v="0"/>
    <n v="0"/>
    <n v="0.1"/>
    <n v="788.18100000000004"/>
    <n v="0.1"/>
    <n v="0"/>
  </r>
  <r>
    <x v="332"/>
    <s v="125141"/>
    <s v="CN"/>
    <x v="9"/>
    <s v="70409551"/>
    <s v="10"/>
    <s v="Z_PC1"/>
    <s v="0070409551000010"/>
    <s v="SONY: L6"/>
    <n v="7881.81"/>
    <m/>
    <s v="0070409551000010"/>
    <n v="16"/>
    <s v="00000000/Z_PC1"/>
    <n v="0"/>
    <n v="0"/>
    <n v="0"/>
    <n v="0"/>
    <n v="0.1"/>
    <n v="788.18100000000004"/>
    <n v="0.1"/>
    <n v="0"/>
  </r>
  <r>
    <x v="332"/>
    <s v="125141"/>
    <s v="CN"/>
    <x v="9"/>
    <s v="70409552"/>
    <s v="10"/>
    <s v="Z_PC1"/>
    <s v="0070409552000010"/>
    <s v="SONY: L6"/>
    <n v="7881.81"/>
    <m/>
    <s v="0070409552000010"/>
    <n v="16"/>
    <s v="00000000/Z_PC1"/>
    <n v="0"/>
    <n v="0"/>
    <n v="0"/>
    <n v="0"/>
    <n v="0.1"/>
    <n v="788.18100000000004"/>
    <n v="0.1"/>
    <n v="0"/>
  </r>
  <r>
    <x v="332"/>
    <s v="125141"/>
    <s v="CN"/>
    <x v="9"/>
    <s v="70409553"/>
    <s v="10"/>
    <s v="Z_PC1"/>
    <s v="0070409553000010"/>
    <s v="SONY: L6"/>
    <n v="7881.81"/>
    <m/>
    <s v="0070409553000010"/>
    <n v="16"/>
    <s v="00000000/Z_PC1"/>
    <n v="0"/>
    <n v="0"/>
    <n v="0"/>
    <n v="0"/>
    <n v="0.1"/>
    <n v="788.18100000000004"/>
    <n v="0.1"/>
    <n v="0"/>
  </r>
  <r>
    <x v="332"/>
    <s v="125141"/>
    <s v="CN"/>
    <x v="9"/>
    <s v="70409554"/>
    <s v="10"/>
    <s v="Z_PC1"/>
    <s v="0070409554000010"/>
    <s v="SONY: L6"/>
    <n v="7881.81"/>
    <m/>
    <s v="0070409554000010"/>
    <n v="16"/>
    <s v="00000000/Z_PC1"/>
    <n v="0"/>
    <n v="0"/>
    <n v="0"/>
    <n v="0"/>
    <n v="0.1"/>
    <n v="788.18100000000004"/>
    <n v="0.1"/>
    <n v="0"/>
  </r>
  <r>
    <x v="332"/>
    <s v="125141"/>
    <s v="CN"/>
    <x v="9"/>
    <s v="70409555"/>
    <s v="10"/>
    <s v="Z_PC1"/>
    <s v="0070409555000010"/>
    <s v="SONY: L6"/>
    <n v="7881.81"/>
    <m/>
    <s v="0070409555000010"/>
    <n v="16"/>
    <s v="00000000/Z_PC1"/>
    <n v="0"/>
    <n v="0"/>
    <n v="0"/>
    <n v="0"/>
    <n v="0.1"/>
    <n v="788.18100000000004"/>
    <n v="0.1"/>
    <n v="0"/>
  </r>
  <r>
    <x v="332"/>
    <s v="125141"/>
    <s v="CN"/>
    <x v="9"/>
    <s v="70436428"/>
    <s v="10"/>
    <s v="Z_PC1"/>
    <s v="0070436428000010"/>
    <s v="SONY: L6"/>
    <n v="25917.360000000001"/>
    <m/>
    <s v="0070436428000010"/>
    <n v="16"/>
    <s v="00000000/Z_PC1"/>
    <n v="0"/>
    <n v="0"/>
    <n v="0"/>
    <n v="0"/>
    <n v="0.1"/>
    <n v="2591.7360000000003"/>
    <n v="0.1"/>
    <n v="0"/>
  </r>
  <r>
    <x v="332"/>
    <s v="125141"/>
    <s v="CN"/>
    <x v="9"/>
    <s v="70436428"/>
    <s v="20"/>
    <s v="Z_PC1"/>
    <s v="0070436428000020"/>
    <s v="SONY: L6"/>
    <n v="33480"/>
    <m/>
    <s v="0070436428000020"/>
    <n v="16"/>
    <s v="00000000/Z_PC1"/>
    <n v="0"/>
    <n v="0"/>
    <n v="0"/>
    <n v="0"/>
    <n v="0.1"/>
    <n v="3348"/>
    <n v="0.1"/>
    <n v="0"/>
  </r>
  <r>
    <x v="332"/>
    <s v="125141"/>
    <s v="CN"/>
    <x v="9"/>
    <s v="70445746"/>
    <s v="10"/>
    <s v="Z_PC1"/>
    <s v="0070445746000010"/>
    <s v="SONY: SPEAKER"/>
    <n v="25000"/>
    <m/>
    <s v="0070445746000010"/>
    <n v="16"/>
    <s v="00000000/Z_PC1"/>
    <n v="0"/>
    <n v="0"/>
    <n v="0"/>
    <n v="0"/>
    <n v="0.1"/>
    <n v="2500"/>
    <n v="0.1"/>
    <n v="0"/>
  </r>
  <r>
    <x v="332"/>
    <s v="125141"/>
    <s v="CN"/>
    <x v="9"/>
    <s v="70445746"/>
    <s v="20"/>
    <s v="Z_PC1"/>
    <s v="0070445746000020"/>
    <s v="SONY: ATMOS"/>
    <n v="16465.34"/>
    <m/>
    <s v="0070445746000020"/>
    <n v="16"/>
    <s v="00000000/Z_PC1"/>
    <n v="0"/>
    <n v="0"/>
    <n v="0"/>
    <n v="0"/>
    <n v="0.1"/>
    <n v="1646.5340000000001"/>
    <n v="0.1"/>
    <n v="0"/>
  </r>
  <r>
    <x v="332"/>
    <s v="125141"/>
    <s v="CN"/>
    <x v="9"/>
    <s v="70445746"/>
    <s v="30"/>
    <s v="Z_PC1"/>
    <s v="0070445746000030"/>
    <s v="STANDARD, HARDWARE, PCEE - QUARTERL"/>
    <n v="6034.66"/>
    <m/>
    <s v="0070445746000030"/>
    <n v="16"/>
    <s v="00000000/Z_PC1"/>
    <n v="0"/>
    <n v="0"/>
    <n v="0"/>
    <n v="0"/>
    <n v="0.1"/>
    <n v="603.46600000000001"/>
    <n v="0.1"/>
    <n v="0"/>
  </r>
  <r>
    <x v="333"/>
    <s v="126949"/>
    <s v="US"/>
    <x v="0"/>
    <s v="70445875"/>
    <s v="10"/>
    <s v="Z_NLE"/>
    <s v="0070445875000010"/>
    <s v="STANDARD, HARDWARE, PCEE - QUARTERL"/>
    <n v="148"/>
    <m/>
    <s v="0070445875000010"/>
    <n v="16"/>
    <s v="00000000/Z_NLE"/>
    <n v="0"/>
    <n v="0"/>
    <n v="0"/>
    <n v="0"/>
    <n v="0"/>
    <n v="0"/>
    <n v="0"/>
    <n v="0"/>
  </r>
  <r>
    <x v="334"/>
    <s v="120262"/>
    <s v="CN"/>
    <x v="9"/>
    <s v="70446005"/>
    <s v="10"/>
    <s v="Z_W8PB"/>
    <s v="0070446005000010"/>
    <s v="SPECIAL PRICING - QUARTERLY"/>
    <n v="17444"/>
    <m/>
    <s v="0070446005000010"/>
    <n v="16"/>
    <s v="00000000/Z_W8PB"/>
    <n v="0"/>
    <n v="0"/>
    <n v="0"/>
    <n v="0"/>
    <n v="0.1"/>
    <n v="1744.4"/>
    <n v="0.1"/>
    <n v="0"/>
  </r>
  <r>
    <x v="335"/>
    <s v="105188"/>
    <s v="HK"/>
    <x v="6"/>
    <s v="70399046"/>
    <s v="10"/>
    <s v="Z_DTV"/>
    <s v="0070399046000010"/>
    <s v="SPECIAL PRICING - QUARTERLY"/>
    <n v="-738569.81"/>
    <m/>
    <s v="0070399046000010"/>
    <n v="16"/>
    <s v="00000000/Z_DTV"/>
    <n v="0"/>
    <n v="0"/>
    <n v="0"/>
    <n v="0"/>
    <n v="4.9500000000000002E-2"/>
    <n v="-36559.205595000007"/>
    <n v="0.03"/>
    <n v="0"/>
  </r>
  <r>
    <x v="335"/>
    <s v="105188"/>
    <s v="HK"/>
    <x v="6"/>
    <s v="70399046"/>
    <s v="20"/>
    <s v="Z_DTMB"/>
    <s v="0070399046000020"/>
    <s v="STANDARD, HARDWARE, PCEE - QUARTERL"/>
    <n v="-17196.87"/>
    <m/>
    <s v="0070399046000020"/>
    <n v="16"/>
    <s v="00000000/Z_DTMB"/>
    <n v="0"/>
    <n v="0"/>
    <n v="0"/>
    <n v="0"/>
    <n v="4.9500000000000002E-2"/>
    <n v="-851.24506499999995"/>
    <n v="0.03"/>
    <n v="0"/>
  </r>
  <r>
    <x v="335"/>
    <s v="105188"/>
    <s v="HK"/>
    <x v="6"/>
    <s v="70399046"/>
    <s v="30"/>
    <s v="Z_DTV"/>
    <s v="0070399046000030"/>
    <s v="STANDARD, HARDWARE, PCEE - QUARTERL"/>
    <n v="-13431.52"/>
    <m/>
    <s v="0070399046000030"/>
    <n v="16"/>
    <s v="00000000/Z_DTV"/>
    <n v="0"/>
    <n v="0"/>
    <n v="0"/>
    <n v="0"/>
    <n v="4.9500000000000002E-2"/>
    <n v="-664.86024000000009"/>
    <n v="0.03"/>
    <n v="0"/>
  </r>
  <r>
    <x v="335"/>
    <s v="105188"/>
    <s v="HK"/>
    <x v="6"/>
    <s v="70399046"/>
    <s v="40"/>
    <s v="Z_DTV"/>
    <s v="0070399046000040"/>
    <s v="STANDARD, HARDWARE, PCEE - QUARTERL"/>
    <n v="-467564.67"/>
    <m/>
    <s v="0070399046000040"/>
    <n v="16"/>
    <s v="00000000/Z_DTV"/>
    <n v="0"/>
    <n v="0"/>
    <n v="0"/>
    <n v="0"/>
    <n v="4.9500000000000002E-2"/>
    <n v="-23144.451164999999"/>
    <n v="0.03"/>
    <n v="0"/>
  </r>
  <r>
    <x v="335"/>
    <s v="105188"/>
    <s v="HK"/>
    <x v="6"/>
    <s v="70399046"/>
    <s v="50"/>
    <s v="Z_DTV"/>
    <s v="0070399046000050"/>
    <s v="STANDARD, HARDWARE, PCEE - QUARTERL"/>
    <n v="-145850.9"/>
    <m/>
    <s v="0070399046000050"/>
    <n v="16"/>
    <s v="00000000/Z_DTV"/>
    <n v="0"/>
    <n v="0"/>
    <n v="0"/>
    <n v="0"/>
    <n v="4.9500000000000002E-2"/>
    <n v="-7219.6195500000003"/>
    <n v="0.03"/>
    <n v="0"/>
  </r>
  <r>
    <x v="335"/>
    <s v="105188"/>
    <s v="HK"/>
    <x v="6"/>
    <s v="70399046"/>
    <s v="60"/>
    <s v="Z_DTV"/>
    <s v="0070399046000060"/>
    <s v="STANDARD, HARDWARE, PCEE - QUARTERL"/>
    <n v="-624607.23"/>
    <m/>
    <s v="0070399046000060"/>
    <n v="16"/>
    <s v="00000000/Z_DTV"/>
    <n v="0"/>
    <n v="0"/>
    <n v="0"/>
    <n v="0"/>
    <n v="4.9500000000000002E-2"/>
    <n v="-30918.057885000002"/>
    <n v="0.03"/>
    <n v="0"/>
  </r>
  <r>
    <x v="335"/>
    <s v="105188"/>
    <s v="HK"/>
    <x v="6"/>
    <s v="70405128"/>
    <s v="10"/>
    <s v="Z_DTV"/>
    <s v="0070405128000010"/>
    <s v="STANDARD, HARDWARE, PCEE - QUARTERL"/>
    <n v="738569.81"/>
    <m/>
    <s v="0070405128000010"/>
    <n v="16"/>
    <s v="00000000/Z_DTV"/>
    <n v="0"/>
    <n v="0"/>
    <n v="0"/>
    <n v="0"/>
    <n v="4.9500000000000002E-2"/>
    <n v="36559.205595000007"/>
    <n v="0.03"/>
    <n v="0"/>
  </r>
  <r>
    <x v="335"/>
    <s v="105188"/>
    <s v="HK"/>
    <x v="6"/>
    <s v="70405128"/>
    <s v="20"/>
    <s v="Z_DTMB"/>
    <s v="0070405128000020"/>
    <s v="STANDARD, HARDWARE, PCEE - QUARTERL"/>
    <n v="17196.87"/>
    <m/>
    <s v="0070405128000020"/>
    <n v="16"/>
    <s v="00000000/Z_DTMB"/>
    <n v="0"/>
    <n v="0"/>
    <n v="0"/>
    <n v="0"/>
    <n v="4.9500000000000002E-2"/>
    <n v="851.24506499999995"/>
    <n v="0.03"/>
    <n v="0"/>
  </r>
  <r>
    <x v="335"/>
    <s v="105188"/>
    <s v="HK"/>
    <x v="6"/>
    <s v="70405128"/>
    <s v="30"/>
    <s v="Z_DTV"/>
    <s v="0070405128000030"/>
    <s v="PRO, MOBILE/TABLET, DCP HARDWARE -"/>
    <n v="13431.52"/>
    <m/>
    <s v="0070405128000030"/>
    <n v="16"/>
    <s v="00000000/Z_DTV"/>
    <n v="0"/>
    <n v="0"/>
    <n v="0"/>
    <n v="0"/>
    <n v="4.9500000000000002E-2"/>
    <n v="664.86024000000009"/>
    <n v="0.03"/>
    <n v="0"/>
  </r>
  <r>
    <x v="335"/>
    <s v="105188"/>
    <s v="HK"/>
    <x v="6"/>
    <s v="70405128"/>
    <s v="40"/>
    <s v="Z_DTV"/>
    <s v="0070405128000040"/>
    <s v="PRO, MOBILE/TABLET, DCP HARDWARE -"/>
    <n v="467564.67"/>
    <m/>
    <s v="0070405128000040"/>
    <n v="16"/>
    <s v="00000000/Z_DTV"/>
    <n v="0"/>
    <n v="0"/>
    <n v="0"/>
    <n v="0"/>
    <n v="4.9500000000000002E-2"/>
    <n v="23144.451164999999"/>
    <n v="0.03"/>
    <n v="0"/>
  </r>
  <r>
    <x v="335"/>
    <s v="105188"/>
    <s v="HK"/>
    <x v="6"/>
    <s v="70405128"/>
    <s v="50"/>
    <s v="Z_DTV"/>
    <s v="0070405128000050"/>
    <s v="STANDARD, HARDWARE, PCEE - QUARTERL"/>
    <n v="145850.9"/>
    <m/>
    <s v="0070405128000050"/>
    <n v="16"/>
    <s v="00000000/Z_DTV"/>
    <n v="0"/>
    <n v="0"/>
    <n v="0"/>
    <n v="0"/>
    <n v="4.9500000000000002E-2"/>
    <n v="7219.6195500000003"/>
    <n v="0.03"/>
    <n v="0"/>
  </r>
  <r>
    <x v="335"/>
    <s v="105188"/>
    <s v="HK"/>
    <x v="6"/>
    <s v="70405128"/>
    <s v="60"/>
    <s v="Z_DTV"/>
    <s v="0070405128000060"/>
    <s v="STANDARD, HARDWARE, PCEE - QUARTERL"/>
    <n v="624607.23"/>
    <m/>
    <s v="0070405128000060"/>
    <n v="16"/>
    <s v="00000000/Z_DTV"/>
    <n v="0"/>
    <n v="0"/>
    <n v="0"/>
    <n v="0"/>
    <n v="4.9500000000000002E-2"/>
    <n v="30918.057885000002"/>
    <n v="0.03"/>
    <n v="0"/>
  </r>
  <r>
    <x v="335"/>
    <s v="105188"/>
    <s v="HK"/>
    <x v="6"/>
    <s v="70445701"/>
    <s v="10"/>
    <s v="Z_DTV"/>
    <s v="0070445701000010"/>
    <s v="STANDARD, HARDWARE, PCEE - QUARTERL"/>
    <n v="28900"/>
    <m/>
    <s v="0070445701000010"/>
    <n v="16"/>
    <s v="00000000/Z_DTV"/>
    <n v="0"/>
    <n v="0"/>
    <n v="0"/>
    <n v="0"/>
    <n v="4.9500000000000002E-2"/>
    <n v="1430.55"/>
    <n v="0.03"/>
    <n v="0"/>
  </r>
  <r>
    <x v="335"/>
    <s v="105188"/>
    <s v="HK"/>
    <x v="6"/>
    <s v="70445722"/>
    <s v="10"/>
    <s v="Z_DTV"/>
    <s v="0070445722000010"/>
    <s v="PRO, MOBILE/TABLET, DCP HARDWARE -"/>
    <n v="521926.14"/>
    <m/>
    <s v="0070445722000010"/>
    <n v="16"/>
    <s v="00000000/Z_DTV"/>
    <n v="0"/>
    <n v="0"/>
    <n v="0"/>
    <n v="0"/>
    <n v="4.9500000000000002E-2"/>
    <n v="25835.343930000003"/>
    <n v="0.03"/>
    <n v="0"/>
  </r>
  <r>
    <x v="335"/>
    <s v="105188"/>
    <s v="HK"/>
    <x v="6"/>
    <s v="70445722"/>
    <s v="20"/>
    <s v="Z_DTV"/>
    <s v="0070445722000020"/>
    <s v="PRO, MOBILE/TABLET, DCP HARDWARE -"/>
    <n v="3029.41"/>
    <m/>
    <s v="0070445722000020"/>
    <n v="16"/>
    <s v="00000000/Z_DTV"/>
    <n v="0"/>
    <n v="0"/>
    <n v="0"/>
    <n v="0"/>
    <n v="4.9500000000000002E-2"/>
    <n v="149.95579499999999"/>
    <n v="0.03"/>
    <n v="0"/>
  </r>
  <r>
    <x v="335"/>
    <s v="105188"/>
    <s v="HK"/>
    <x v="6"/>
    <s v="70445722"/>
    <s v="30"/>
    <s v="Z_DTV"/>
    <s v="0070445722000030"/>
    <s v="PRO, MOBILE/TABLET, DCP HARDWARE -"/>
    <n v="498291.74"/>
    <m/>
    <s v="0070445722000030"/>
    <n v="16"/>
    <s v="00000000/Z_DTV"/>
    <n v="0"/>
    <n v="0"/>
    <n v="0"/>
    <n v="0"/>
    <n v="4.9500000000000002E-2"/>
    <n v="24665.441129999999"/>
    <n v="0.03"/>
    <n v="0"/>
  </r>
  <r>
    <x v="335"/>
    <s v="105188"/>
    <s v="HK"/>
    <x v="6"/>
    <s v="70445722"/>
    <s v="40"/>
    <s v="Z_DTV"/>
    <s v="0070445722000040"/>
    <s v="PRO, MOBILE/TABLET, DCP HARDWARE -"/>
    <n v="243267.73"/>
    <m/>
    <s v="0070445722000040"/>
    <n v="16"/>
    <s v="00000000/Z_DTV"/>
    <n v="0"/>
    <n v="0"/>
    <n v="0"/>
    <n v="0"/>
    <n v="4.9500000000000002E-2"/>
    <n v="12041.752635000001"/>
    <n v="0.03"/>
    <n v="0"/>
  </r>
  <r>
    <x v="335"/>
    <s v="105188"/>
    <s v="HK"/>
    <x v="6"/>
    <s v="70445722"/>
    <s v="50"/>
    <s v="Z_DTV"/>
    <s v="0070445722000050"/>
    <s v="PRO, MOBILE/TABLET, DCP HARDWARE -"/>
    <n v="1234360.6499999999"/>
    <m/>
    <s v="0070445722000050"/>
    <n v="16"/>
    <s v="00000000/Z_DTV"/>
    <n v="0"/>
    <n v="0"/>
    <n v="0"/>
    <n v="0"/>
    <n v="4.9500000000000002E-2"/>
    <n v="61100.852175"/>
    <n v="0.03"/>
    <n v="0"/>
  </r>
  <r>
    <x v="335"/>
    <s v="105188"/>
    <s v="HK"/>
    <x v="6"/>
    <s v="70445722"/>
    <s v="60"/>
    <s v="Z_DTV"/>
    <s v="0070445722000060"/>
    <s v="PRO, MOBILE/TABLET, DCP HARDWARE -"/>
    <n v="1250"/>
    <m/>
    <s v="0070445722000060"/>
    <n v="16"/>
    <s v="00000000/Z_DTV"/>
    <n v="0"/>
    <n v="0"/>
    <n v="0"/>
    <n v="0"/>
    <n v="4.9500000000000002E-2"/>
    <n v="61.875"/>
    <n v="0.03"/>
    <n v="0"/>
  </r>
  <r>
    <x v="335"/>
    <s v="105188"/>
    <s v="HK"/>
    <x v="6"/>
    <s v="70445722"/>
    <s v="70"/>
    <s v="Z_SBA"/>
    <s v="0070445722000070"/>
    <s v="PRO, MOBILE/TABLET, DCP HARDWARE -"/>
    <n v="39060.68"/>
    <m/>
    <s v="0070445722000070"/>
    <n v="16"/>
    <s v="00000000/Z_SBA"/>
    <n v="0"/>
    <n v="0"/>
    <n v="0"/>
    <n v="0"/>
    <n v="4.9500000000000002E-2"/>
    <n v="1933.5036600000001"/>
    <n v="0.03"/>
    <n v="0"/>
  </r>
  <r>
    <x v="335"/>
    <s v="105188"/>
    <s v="HK"/>
    <x v="6"/>
    <s v="70445722"/>
    <s v="80"/>
    <s v="Z_SBA"/>
    <s v="0070445722000080"/>
    <s v="PRO, MOBILE/TABLET, DCP HARDWARE -"/>
    <n v="16168.32"/>
    <m/>
    <s v="0070445722000080"/>
    <n v="16"/>
    <s v="00000000/Z_SBA"/>
    <n v="0"/>
    <n v="0"/>
    <n v="0"/>
    <n v="0"/>
    <n v="4.9500000000000002E-2"/>
    <n v="800.33184000000006"/>
    <n v="0.03"/>
    <n v="0"/>
  </r>
  <r>
    <x v="335"/>
    <s v="105188"/>
    <s v="HK"/>
    <x v="6"/>
    <s v="70445722"/>
    <s v="90"/>
    <s v="Z_SBA"/>
    <s v="0070445722000090"/>
    <s v="PRO, MOBILE/TABLET, DCP HARDWARE -"/>
    <n v="17137"/>
    <m/>
    <s v="0070445722000090"/>
    <n v="16"/>
    <s v="00000000/Z_SBA"/>
    <n v="0"/>
    <n v="0"/>
    <n v="0"/>
    <n v="0"/>
    <n v="4.9500000000000002E-2"/>
    <n v="848.28150000000005"/>
    <n v="0.03"/>
    <n v="0"/>
  </r>
  <r>
    <x v="335"/>
    <s v="105188"/>
    <s v="HK"/>
    <x v="6"/>
    <s v="70446127"/>
    <s v="10"/>
    <s v="Z_DTV"/>
    <s v="0070446127000010"/>
    <s v="PRO, MOBILE/TABLET, DCP HARDWARE -"/>
    <n v="130188.66"/>
    <m/>
    <s v="0070446127000010"/>
    <n v="16"/>
    <s v="00000000/Z_DTV"/>
    <n v="0"/>
    <n v="0"/>
    <n v="0"/>
    <n v="0"/>
    <n v="4.9500000000000002E-2"/>
    <n v="6444.3386700000001"/>
    <n v="0.03"/>
    <n v="0"/>
  </r>
  <r>
    <x v="336"/>
    <s v="119871"/>
    <s v="US"/>
    <x v="0"/>
    <s v="70445953"/>
    <s v="10"/>
    <s v="Z_SPKI"/>
    <s v="0070445953000010"/>
    <s v="PRO, MOBILE/TABLET, DCP HARDWARE -"/>
    <n v="56"/>
    <m/>
    <s v="0070445953000010"/>
    <n v="16"/>
    <s v="00000000/Z_SPKI"/>
    <n v="0"/>
    <n v="0"/>
    <n v="0"/>
    <n v="0"/>
    <n v="0"/>
    <n v="0"/>
    <n v="0"/>
    <n v="0"/>
  </r>
  <r>
    <x v="337"/>
    <s v="115025"/>
    <s v="FR"/>
    <x v="13"/>
    <s v="70446016"/>
    <s v="10"/>
    <s v="Z_CSD"/>
    <s v="0070446016000010"/>
    <s v="PRO, MOBILE/TABLET, DCP HARDWARE -"/>
    <m/>
    <n v="4878"/>
    <s v="0070446016000010"/>
    <n v="16"/>
    <s v="00000000/Z_CSD"/>
    <n v="0"/>
    <n v="0"/>
    <n v="0"/>
    <n v="0"/>
    <n v="0"/>
    <n v="0"/>
    <n v="0"/>
    <n v="0"/>
  </r>
  <r>
    <x v="337"/>
    <s v="115025"/>
    <s v="FR"/>
    <x v="13"/>
    <s v="70446029"/>
    <s v="10"/>
    <s v="Z_DEC"/>
    <s v="0070446029000010"/>
    <s v="SPECIAL PRICING - QUARTERLY"/>
    <m/>
    <n v="315"/>
    <s v="0070446029000010"/>
    <n v="16"/>
    <s v="00000000/Z_DEC"/>
    <n v="0"/>
    <n v="0"/>
    <n v="0"/>
    <n v="0"/>
    <n v="0"/>
    <n v="0"/>
    <n v="0"/>
    <n v="0"/>
  </r>
  <r>
    <x v="338"/>
    <s v="107051"/>
    <s v="HK"/>
    <x v="6"/>
    <s v="70446025"/>
    <s v="10"/>
    <s v="Z_DTV"/>
    <s v="0070446025000010"/>
    <s v="SPECIAL PRICING - QUARTERLY"/>
    <n v="40643.47"/>
    <m/>
    <s v="0070446025000010"/>
    <n v="16"/>
    <s v="00000000/Z_DTV"/>
    <n v="0"/>
    <n v="0"/>
    <n v="0"/>
    <n v="0"/>
    <n v="4.9500000000000002E-2"/>
    <n v="2011.8517650000001"/>
    <n v="0.03"/>
    <n v="0"/>
  </r>
  <r>
    <x v="338"/>
    <s v="107051"/>
    <s v="HK"/>
    <x v="6"/>
    <s v="70446025"/>
    <s v="20"/>
    <s v="Z_DTV"/>
    <s v="0070446025000020"/>
    <s v="STANDARD, HARDWARE, PCEE - QUARTERL"/>
    <n v="99864.53"/>
    <m/>
    <s v="0070446025000020"/>
    <n v="16"/>
    <s v="00000000/Z_DTV"/>
    <n v="0"/>
    <n v="0"/>
    <n v="0"/>
    <n v="0"/>
    <n v="4.9500000000000002E-2"/>
    <n v="4943.2942350000003"/>
    <n v="0.03"/>
    <n v="0"/>
  </r>
  <r>
    <x v="339"/>
    <s v="126243"/>
    <s v="JP"/>
    <x v="5"/>
    <s v="70445979"/>
    <s v="10"/>
    <s v="Z_DTI"/>
    <s v="0070445979000010"/>
    <s v="STANDARD, HARDWARE, PCEE - QUARTERL"/>
    <m/>
    <n v="5000"/>
    <s v="0070445979000010"/>
    <n v="16"/>
    <s v="00000000/Z_DTI"/>
    <n v="0"/>
    <n v="0"/>
    <n v="0"/>
    <n v="0"/>
    <n v="0"/>
    <n v="0"/>
    <n v="0"/>
    <n v="0"/>
  </r>
  <r>
    <x v="339"/>
    <s v="126243"/>
    <s v="JP"/>
    <x v="5"/>
    <s v="70445979"/>
    <s v="20"/>
    <s v="Z_DTI"/>
    <s v="0070445979000020"/>
    <s v="STANDARD, HARDWARE, PCEE - QUARTERL"/>
    <m/>
    <n v="-500"/>
    <s v="0070445979000020"/>
    <n v="16"/>
    <s v="00000000/Z_DTI"/>
    <n v="0"/>
    <n v="0"/>
    <n v="0"/>
    <n v="0"/>
    <n v="0"/>
    <n v="0"/>
    <n v="0"/>
    <n v="0"/>
  </r>
  <r>
    <x v="339"/>
    <s v="126243"/>
    <s v="JP"/>
    <x v="5"/>
    <s v="70445994"/>
    <s v="10"/>
    <s v="Z_DTI"/>
    <s v="0070445994000010"/>
    <s v="STANDARD, HARDWARE, PCEE - QUARTERL"/>
    <m/>
    <n v="75000"/>
    <s v="0070445994000010"/>
    <n v="16"/>
    <s v="00000000/Z_DTI"/>
    <n v="0"/>
    <n v="0"/>
    <n v="0"/>
    <n v="0"/>
    <n v="0"/>
    <n v="0"/>
    <n v="0"/>
    <n v="0"/>
  </r>
  <r>
    <x v="339"/>
    <s v="126243"/>
    <s v="JP"/>
    <x v="5"/>
    <s v="70445994"/>
    <s v="20"/>
    <s v="Z_DTI"/>
    <s v="0070445994000020"/>
    <s v="STANDARD, HARDWARE, PCEE - QUARTERL"/>
    <m/>
    <n v="-7500"/>
    <s v="0070445994000020"/>
    <n v="16"/>
    <s v="00000000/Z_DTI"/>
    <n v="0"/>
    <n v="0"/>
    <n v="0"/>
    <n v="0"/>
    <n v="0"/>
    <n v="0"/>
    <n v="0"/>
    <n v="0"/>
  </r>
  <r>
    <x v="339"/>
    <s v="126243"/>
    <s v="JP"/>
    <x v="5"/>
    <s v="70446006"/>
    <s v="10"/>
    <s v="Z_DTI"/>
    <s v="0070446006000010"/>
    <s v="STANDARD, HARDWARE, PCEE - QUARTERL"/>
    <m/>
    <n v="20000"/>
    <s v="0070446006000010"/>
    <n v="16"/>
    <s v="00000000/Z_DTI"/>
    <n v="0"/>
    <n v="0"/>
    <n v="0"/>
    <n v="0"/>
    <n v="0"/>
    <n v="0"/>
    <n v="0"/>
    <n v="0"/>
  </r>
  <r>
    <x v="339"/>
    <s v="126243"/>
    <s v="JP"/>
    <x v="5"/>
    <s v="70446006"/>
    <s v="20"/>
    <s v="Z_DTI"/>
    <s v="0070446006000020"/>
    <s v="STANDARD, HARDWARE, PCEE - QUARTERL"/>
    <m/>
    <n v="-4000"/>
    <s v="0070446006000020"/>
    <n v="16"/>
    <s v="00000000/Z_DTI"/>
    <n v="0"/>
    <n v="0"/>
    <n v="0"/>
    <n v="0"/>
    <n v="0"/>
    <n v="0"/>
    <n v="0"/>
    <n v="0"/>
  </r>
  <r>
    <x v="340"/>
    <s v="105086"/>
    <s v="CN"/>
    <x v="9"/>
    <s v="70445755"/>
    <s v="10"/>
    <s v="Z_DVK"/>
    <s v="0070445755000010"/>
    <s v="STANDARD, HARDWARE, PCEE - QUARTERL"/>
    <n v="127655"/>
    <m/>
    <s v="0070445755000010"/>
    <n v="16"/>
    <s v="00000000/Z_DVK"/>
    <n v="0"/>
    <n v="0"/>
    <n v="0"/>
    <n v="0"/>
    <n v="0.1"/>
    <n v="12765.5"/>
    <n v="0.1"/>
    <n v="0"/>
  </r>
  <r>
    <x v="340"/>
    <s v="105086"/>
    <s v="CN"/>
    <x v="9"/>
    <s v="70445755"/>
    <s v="20"/>
    <s v="Z_DMA"/>
    <s v="0070445755000020"/>
    <s v="STANDARD, HARDWARE, PCEE - QUARTERL"/>
    <n v="294455.59000000003"/>
    <m/>
    <s v="0070445755000020"/>
    <n v="16"/>
    <s v="00000000/Z_DMA"/>
    <n v="0"/>
    <n v="0"/>
    <n v="0"/>
    <n v="0"/>
    <n v="0.1"/>
    <n v="29445.559000000005"/>
    <n v="0.1"/>
    <n v="0"/>
  </r>
  <r>
    <x v="341"/>
    <s v="121509"/>
    <s v="JP"/>
    <x v="5"/>
    <s v="70445821"/>
    <s v="10"/>
    <s v="Z_DHDO"/>
    <s v="0070445821000010"/>
    <s v="PRO, MOBILE/TABLET, DCP HARDWARE -"/>
    <n v="3366"/>
    <m/>
    <s v="0070445821000010"/>
    <n v="16"/>
    <s v="00000000/Z_DHDO"/>
    <n v="0"/>
    <n v="0"/>
    <n v="0"/>
    <n v="0"/>
    <n v="0"/>
    <n v="0"/>
    <n v="0"/>
    <n v="0"/>
  </r>
  <r>
    <x v="341"/>
    <s v="121509"/>
    <s v="JP"/>
    <x v="5"/>
    <s v="70445821"/>
    <s v="20"/>
    <s v="Z_PC1"/>
    <s v="0070445821000020"/>
    <s v="PRO, MOBILE/TABLET, DCP HARDWARE -"/>
    <n v="2400"/>
    <m/>
    <s v="0070445821000020"/>
    <n v="16"/>
    <s v="00000000/Z_PC1"/>
    <n v="0"/>
    <n v="0"/>
    <n v="0"/>
    <n v="0"/>
    <n v="0"/>
    <n v="0"/>
    <n v="0"/>
    <n v="0"/>
  </r>
  <r>
    <x v="341"/>
    <s v="121509"/>
    <s v="JP"/>
    <x v="5"/>
    <s v="70445821"/>
    <s v="30"/>
    <s v="Z_W8PB"/>
    <s v="0070445821000030"/>
    <s v="DOLBY CODEC PROGRAM - SOFTWARE CROS"/>
    <n v="1486"/>
    <m/>
    <s v="0070445821000030"/>
    <n v="16"/>
    <s v="00000000/Z_W8PB"/>
    <n v="0"/>
    <n v="0"/>
    <n v="0"/>
    <n v="0"/>
    <n v="0"/>
    <n v="0"/>
    <n v="0"/>
    <n v="0"/>
  </r>
  <r>
    <x v="342"/>
    <s v="104997"/>
    <s v="CA"/>
    <x v="17"/>
    <s v="70445798"/>
    <s v="10"/>
    <s v="Z_MDU"/>
    <s v="0070445798000010"/>
    <s v="STANDARD, HARDWARE, PCEE - QUARTERL"/>
    <n v="21652.45"/>
    <m/>
    <s v="0070445798000010"/>
    <n v="16"/>
    <s v="00000000/Z_MDU"/>
    <n v="0"/>
    <n v="0"/>
    <n v="0"/>
    <n v="0"/>
    <n v="0"/>
    <n v="0"/>
    <n v="0"/>
    <n v="0"/>
  </r>
  <r>
    <x v="342"/>
    <s v="104997"/>
    <s v="CA"/>
    <x v="17"/>
    <s v="70445798"/>
    <s v="20"/>
    <s v="Z_MDU"/>
    <s v="0070445798000020"/>
    <s v="STANDARD, HARDWARE, PCEE - QUARTERL"/>
    <n v="28111.55"/>
    <m/>
    <s v="0070445798000020"/>
    <n v="16"/>
    <s v="00000000/Z_MDU"/>
    <n v="0"/>
    <n v="0"/>
    <n v="0"/>
    <n v="0"/>
    <n v="0"/>
    <n v="0"/>
    <n v="0"/>
    <n v="0"/>
  </r>
  <r>
    <x v="342"/>
    <s v="104997"/>
    <s v="CA"/>
    <x v="17"/>
    <s v="70445811"/>
    <s v="10"/>
    <s v="Z_IRD"/>
    <s v="0070445811000010"/>
    <s v="PRO, MOBILE/TABLET, DCP HARDWARE -"/>
    <n v="215"/>
    <m/>
    <s v="0070445811000010"/>
    <n v="16"/>
    <s v="00000000/Z_IRD"/>
    <n v="0"/>
    <n v="0"/>
    <n v="0"/>
    <n v="0"/>
    <n v="0"/>
    <n v="0"/>
    <n v="0"/>
    <n v="0"/>
  </r>
  <r>
    <x v="343"/>
    <s v="107172"/>
    <s v="FR"/>
    <x v="13"/>
    <s v="70446128"/>
    <s v="10"/>
    <s v="Z_BEN"/>
    <s v="0070446128000010"/>
    <s v="PRO, MOBILE/TABLET, DCP HARDWARE -"/>
    <m/>
    <n v="252"/>
    <s v="0070446128000010"/>
    <n v="16"/>
    <s v="00000000/Z_BEN"/>
    <n v="0"/>
    <n v="0"/>
    <n v="0"/>
    <n v="0"/>
    <n v="0"/>
    <n v="0"/>
    <n v="0"/>
    <n v="0"/>
  </r>
  <r>
    <x v="343"/>
    <s v="107172"/>
    <s v="FR"/>
    <x v="13"/>
    <s v="70446128"/>
    <s v="20"/>
    <s v="Z_BEN"/>
    <s v="0070446128000020"/>
    <s v="PRO, MOBILE/TABLET, DCP HARDWARE -"/>
    <m/>
    <n v="189"/>
    <s v="0070446128000020"/>
    <n v="16"/>
    <s v="00000000/Z_BEN"/>
    <n v="0"/>
    <n v="0"/>
    <n v="0"/>
    <n v="0"/>
    <n v="0"/>
    <n v="0"/>
    <n v="0"/>
    <n v="0"/>
  </r>
  <r>
    <x v="344"/>
    <s v="105989"/>
    <s v="US"/>
    <x v="0"/>
    <s v="70446086"/>
    <s v="10"/>
    <s v="Z_DEC"/>
    <s v="0070446086000010"/>
    <s v="STANDARD, HARDWARE, PCEE - QUARTERL"/>
    <n v="285"/>
    <m/>
    <s v="0070446086000010"/>
    <n v="16"/>
    <s v="00000000/Z_DEC"/>
    <n v="0"/>
    <n v="0"/>
    <n v="0"/>
    <n v="0"/>
    <n v="0"/>
    <n v="0"/>
    <n v="0"/>
    <n v="0"/>
  </r>
  <r>
    <x v="345"/>
    <s v="126356"/>
    <s v="FR"/>
    <x v="13"/>
    <s v="70446091"/>
    <s v="10"/>
    <s v="Z_SPKI"/>
    <s v="0070446091000010"/>
    <s v="STANDARD, HARDWARE, PCEE - QUARTERL"/>
    <m/>
    <n v="2945"/>
    <s v="0070446091000010"/>
    <n v="16"/>
    <s v="00000000/Z_SPKI"/>
    <n v="0"/>
    <n v="0"/>
    <n v="0"/>
    <n v="0"/>
    <n v="0"/>
    <n v="0"/>
    <n v="0"/>
    <n v="0"/>
  </r>
  <r>
    <x v="346"/>
    <s v="105351"/>
    <s v="TR"/>
    <x v="4"/>
    <s v="70446088"/>
    <s v="10"/>
    <s v="Z_DVB"/>
    <s v="0070446088000010"/>
    <s v="STANDARD, HARDWARE, PCEE - QUARTERL"/>
    <m/>
    <n v="35641.199999999997"/>
    <s v="0070446088000010"/>
    <n v="16"/>
    <s v="00000000/Z_DVB"/>
    <n v="0"/>
    <n v="0"/>
    <n v="0"/>
    <n v="0"/>
    <n v="0.1"/>
    <n v="0"/>
    <n v="0.1"/>
    <n v="3564.12"/>
  </r>
  <r>
    <x v="346"/>
    <s v="105351"/>
    <s v="TR"/>
    <x v="4"/>
    <s v="70446088"/>
    <s v="20"/>
    <s v="Z_DVB"/>
    <s v="0070446088000020"/>
    <s v="PRO, MOBILE/TABLET, DCP HARDWARE -"/>
    <m/>
    <n v="2387.8000000000002"/>
    <s v="0070446088000020"/>
    <n v="16"/>
    <s v="00000000/Z_DVB"/>
    <n v="0"/>
    <n v="0"/>
    <n v="0"/>
    <n v="0"/>
    <n v="0.1"/>
    <n v="0"/>
    <n v="0.1"/>
    <n v="238.78000000000003"/>
  </r>
  <r>
    <x v="346"/>
    <s v="105351"/>
    <s v="TR"/>
    <x v="4"/>
    <s v="70446088"/>
    <s v="30"/>
    <s v="Z_DTB"/>
    <s v="0070446088000030"/>
    <s v="PRO, MOBILE/TABLET, DCP HARDWARE -"/>
    <m/>
    <n v="1420269.19"/>
    <s v="0070446088000030"/>
    <n v="16"/>
    <s v="00000000/Z_DTB"/>
    <n v="0"/>
    <n v="0"/>
    <n v="0"/>
    <n v="0"/>
    <n v="0.1"/>
    <n v="0"/>
    <n v="0.1"/>
    <n v="142026.91899999999"/>
  </r>
  <r>
    <x v="346"/>
    <s v="105351"/>
    <s v="TR"/>
    <x v="4"/>
    <s v="70446088"/>
    <s v="40"/>
    <s v="Z_DTB"/>
    <s v="0070446088000040"/>
    <s v="PRO, MOBILE/TABLET, DCP HARDWARE -"/>
    <m/>
    <n v="268952.03000000003"/>
    <s v="0070446088000040"/>
    <n v="16"/>
    <s v="00000000/Z_DTB"/>
    <n v="0"/>
    <n v="0"/>
    <n v="0"/>
    <n v="0"/>
    <n v="0.1"/>
    <n v="0"/>
    <n v="0.1"/>
    <n v="26895.203000000005"/>
  </r>
  <r>
    <x v="346"/>
    <s v="105351"/>
    <s v="TR"/>
    <x v="4"/>
    <s v="70446088"/>
    <s v="50"/>
    <s v="Z_DTB"/>
    <s v="0070446088000050"/>
    <s v="PRO, MOBILE/TABLET, DCP HARDWARE -"/>
    <m/>
    <n v="9804.18"/>
    <s v="0070446088000050"/>
    <n v="16"/>
    <s v="00000000/Z_DTB"/>
    <n v="0"/>
    <n v="0"/>
    <n v="0"/>
    <n v="0"/>
    <n v="0.1"/>
    <n v="0"/>
    <n v="0.1"/>
    <n v="980.41800000000012"/>
  </r>
  <r>
    <x v="346"/>
    <s v="105351"/>
    <s v="TR"/>
    <x v="4"/>
    <s v="70446088"/>
    <s v="60"/>
    <s v="Z_DTB"/>
    <s v="0070446088000060"/>
    <s v="PRO, MOBILE/TABLET, DCP HARDWARE -"/>
    <m/>
    <n v="75000"/>
    <s v="0070446088000060"/>
    <n v="16"/>
    <s v="00000000/Z_DTB"/>
    <n v="0"/>
    <n v="0"/>
    <n v="0"/>
    <n v="0"/>
    <n v="0.1"/>
    <n v="0"/>
    <n v="0.1"/>
    <n v="7500"/>
  </r>
  <r>
    <x v="347"/>
    <s v="105996"/>
    <s v="US"/>
    <x v="0"/>
    <s v="70446959"/>
    <s v="10"/>
    <s v="Z_VIABR"/>
    <s v="0070446959000010"/>
    <s v="PRO, MOBILE/TABLET, DCP HARDWARE -"/>
    <m/>
    <n v="15646.5"/>
    <s v="0070446959000010"/>
    <n v="16"/>
    <s v="00000000/Z_VIABR"/>
    <n v="0"/>
    <n v="0"/>
    <n v="0"/>
    <n v="1"/>
    <n v="1.8407603500152518E-2"/>
    <n v="0"/>
    <n v="1.8407603500152518E-2"/>
    <n v="288.01456816513638"/>
  </r>
  <r>
    <x v="347"/>
    <s v="105996"/>
    <s v="US"/>
    <x v="0"/>
    <s v="70446959"/>
    <s v="20"/>
    <s v="Z_VIACE"/>
    <s v="0070446959000020"/>
    <s v="PRO, MOBILE/TABLET, DCP HARDWARE -"/>
    <m/>
    <n v="12142.05"/>
    <s v="0070446959000020"/>
    <n v="16"/>
    <s v="00000000/Z_VIACE"/>
    <n v="0"/>
    <n v="0"/>
    <n v="0"/>
    <n v="1"/>
    <n v="1.8407603500152518E-2"/>
    <n v="0"/>
    <n v="1.8407603500152518E-2"/>
    <n v="223.50604207902688"/>
  </r>
  <r>
    <x v="347"/>
    <s v="105996"/>
    <s v="US"/>
    <x v="0"/>
    <s v="70446959"/>
    <s v="30"/>
    <s v="Z_VIAPC"/>
    <s v="0070446959000030"/>
    <s v="PRO, MOBILE/TABLET, DCP HARDWARE -"/>
    <m/>
    <n v="1734.66"/>
    <s v="0070446959000030"/>
    <n v="16"/>
    <s v="00000000/Z_VIAPC"/>
    <n v="0"/>
    <n v="0"/>
    <n v="0"/>
    <n v="1"/>
    <n v="1.8407603500152518E-2"/>
    <n v="0"/>
    <n v="1.8407603500152518E-2"/>
    <n v="31.930933487574567"/>
  </r>
  <r>
    <x v="347"/>
    <s v="105996"/>
    <s v="US"/>
    <x v="0"/>
    <s v="70446960"/>
    <s v="10"/>
    <s v="Z_VIABR"/>
    <s v="0070446960000010"/>
    <s v="PRO, MOBILE/TABLET, DCP HARDWARE -"/>
    <m/>
    <n v="16438.330000000002"/>
    <s v="0070446960000010"/>
    <n v="16"/>
    <s v="00000000/Z_VIABR"/>
    <n v="0"/>
    <n v="0"/>
    <n v="0"/>
    <n v="1"/>
    <n v="1.8407603500152518E-2"/>
    <n v="0"/>
    <n v="1.8407603500152518E-2"/>
    <n v="302.59026084466217"/>
  </r>
  <r>
    <x v="347"/>
    <s v="105996"/>
    <s v="US"/>
    <x v="0"/>
    <s v="70446960"/>
    <s v="20"/>
    <s v="Z_VIABR"/>
    <s v="0070446960000020"/>
    <s v="PRO, MOBILE/TABLET, DCP HARDWARE -"/>
    <m/>
    <n v="103.85"/>
    <s v="0070446960000020"/>
    <n v="16"/>
    <s v="00000000/Z_VIABR"/>
    <n v="0"/>
    <n v="0"/>
    <n v="0"/>
    <n v="1"/>
    <n v="1.8407603500152518E-2"/>
    <n v="0"/>
    <n v="1.8407603500152518E-2"/>
    <n v="1.911629623490839"/>
  </r>
  <r>
    <x v="347"/>
    <s v="105996"/>
    <s v="US"/>
    <x v="0"/>
    <s v="70446960"/>
    <s v="30"/>
    <s v="Z_VIACE"/>
    <s v="0070446960000030"/>
    <s v="PRO, MOBILE/TABLET, DCP HARDWARE -"/>
    <m/>
    <n v="169273.26"/>
    <s v="0070446960000030"/>
    <n v="16"/>
    <s v="00000000/Z_VIACE"/>
    <n v="0"/>
    <n v="0"/>
    <n v="0"/>
    <n v="1"/>
    <n v="1.8407603500152518E-2"/>
    <n v="0"/>
    <n v="1.8407603500152518E-2"/>
    <n v="3115.9150532582275"/>
  </r>
  <r>
    <x v="347"/>
    <s v="105996"/>
    <s v="US"/>
    <x v="0"/>
    <s v="70446960"/>
    <s v="40"/>
    <s v="Z_VIAPC"/>
    <s v="0070446960000040"/>
    <s v="PRO, MOBILE/TABLET, DCP HARDWARE -"/>
    <m/>
    <n v="16950.169999999998"/>
    <s v="0070446960000040"/>
    <n v="16"/>
    <s v="00000000/Z_VIAPC"/>
    <n v="0"/>
    <n v="0"/>
    <n v="0"/>
    <n v="1"/>
    <n v="1.8407603500152518E-2"/>
    <n v="0"/>
    <n v="1.8407603500152518E-2"/>
    <n v="312.01200862018015"/>
  </r>
  <r>
    <x v="347"/>
    <s v="105996"/>
    <s v="US"/>
    <x v="0"/>
    <s v="70446960"/>
    <s v="50"/>
    <s v="Z_VIAPC"/>
    <s v="0070446960000050"/>
    <s v="PRO, MOBILE/TABLET, DCP HARDWARE -"/>
    <m/>
    <n v="1128.5999999999999"/>
    <s v="0070446960000050"/>
    <n v="16"/>
    <s v="00000000/Z_VIAPC"/>
    <n v="0"/>
    <n v="0"/>
    <n v="0"/>
    <n v="1"/>
    <n v="1.8407603500152518E-2"/>
    <n v="0"/>
    <n v="1.8407603500152518E-2"/>
    <n v="20.774821310272131"/>
  </r>
  <r>
    <x v="347"/>
    <s v="105996"/>
    <s v="US"/>
    <x v="0"/>
    <s v="70446960"/>
    <s v="60"/>
    <s v="Z_VIAAU"/>
    <s v="0070446960000060"/>
    <s v="PRO, MOBILE/TABLET, DCP HARDWARE -"/>
    <m/>
    <n v="3190.2"/>
    <s v="0070446960000060"/>
    <n v="16"/>
    <s v="00000000/Z_VIAAU"/>
    <n v="0"/>
    <n v="0"/>
    <n v="0"/>
    <n v="1"/>
    <n v="1.8407603500152518E-2"/>
    <n v="0"/>
    <n v="1.8407603500152518E-2"/>
    <n v="58.723936686186562"/>
  </r>
  <r>
    <x v="347"/>
    <s v="105996"/>
    <s v="US"/>
    <x v="0"/>
    <s v="70446960"/>
    <s v="70"/>
    <s v="Z_VIAMO"/>
    <s v="0070446960000070"/>
    <s v="PRO, MOBILE/TABLET, DCP HARDWARE -"/>
    <m/>
    <n v="3249.49"/>
    <s v="0070446960000070"/>
    <n v="16"/>
    <s v="00000000/Z_VIAMO"/>
    <n v="0"/>
    <n v="0"/>
    <n v="0"/>
    <n v="1"/>
    <n v="1.8407603500152518E-2"/>
    <n v="0"/>
    <n v="1.8407603500152518E-2"/>
    <n v="59.815323497710601"/>
  </r>
  <r>
    <x v="347"/>
    <s v="105996"/>
    <s v="US"/>
    <x v="0"/>
    <s v="70446961"/>
    <s v="10"/>
    <s v="Z_VIAAU"/>
    <s v="0070446961000010"/>
    <s v="PRO, MOBILE/TABLET, DCP HARDWARE -"/>
    <m/>
    <n v="4086024.9"/>
    <s v="0070446961000010"/>
    <n v="16"/>
    <s v="00000000/Z_VIAAU"/>
    <n v="0"/>
    <n v="0"/>
    <n v="0"/>
    <n v="1"/>
    <n v="1.8407603500152518E-2"/>
    <n v="0"/>
    <n v="1.8407603500152518E-2"/>
    <n v="75213.926250950346"/>
  </r>
  <r>
    <x v="347"/>
    <s v="105996"/>
    <s v="US"/>
    <x v="0"/>
    <s v="70446961"/>
    <s v="20"/>
    <s v="Z_VIAAU"/>
    <s v="0070446961000020"/>
    <s v="PRO, MOBILE/TABLET, DCP HARDWARE -"/>
    <m/>
    <n v="19530.099999999999"/>
    <s v="0070446961000020"/>
    <n v="16"/>
    <s v="00000000/Z_VIAAU"/>
    <n v="0"/>
    <n v="0"/>
    <n v="0"/>
    <n v="1"/>
    <n v="1.8407603500152518E-2"/>
    <n v="0"/>
    <n v="1.8407603500152518E-2"/>
    <n v="359.50233711832868"/>
  </r>
  <r>
    <x v="347"/>
    <s v="105996"/>
    <s v="US"/>
    <x v="0"/>
    <s v="70446961"/>
    <s v="30"/>
    <s v="Z_VIABR"/>
    <s v="0070446961000030"/>
    <s v="PRO, MOBILE/TABLET, DCP HARDWARE -"/>
    <m/>
    <n v="2881.89"/>
    <s v="0070446961000030"/>
    <n v="16"/>
    <s v="00000000/Z_VIABR"/>
    <n v="0"/>
    <n v="0"/>
    <n v="0"/>
    <n v="1"/>
    <n v="1.8407603500152518E-2"/>
    <n v="0"/>
    <n v="1.8407603500152518E-2"/>
    <n v="53.048688451054538"/>
  </r>
  <r>
    <x v="347"/>
    <s v="105996"/>
    <s v="US"/>
    <x v="0"/>
    <s v="70446961"/>
    <s v="40"/>
    <s v="Z_VIABR"/>
    <s v="0070446961000040"/>
    <s v="PRO, MOBILE/TABLET, DCP HARDWARE -"/>
    <m/>
    <n v="138.47"/>
    <s v="0070446961000040"/>
    <n v="16"/>
    <s v="00000000/Z_VIABR"/>
    <n v="0"/>
    <n v="0"/>
    <n v="0"/>
    <n v="1"/>
    <n v="1.8407603500152518E-2"/>
    <n v="0"/>
    <n v="1.8407603500152518E-2"/>
    <n v="2.5489008566661191"/>
  </r>
  <r>
    <x v="347"/>
    <s v="105996"/>
    <s v="US"/>
    <x v="0"/>
    <s v="70446961"/>
    <s v="50"/>
    <s v="Z_VIABR"/>
    <s v="0070446961000050"/>
    <s v="PRO, MOBILE/TABLET, DCP HARDWARE -"/>
    <m/>
    <n v="8357444.2300000004"/>
    <s v="0070446961000050"/>
    <n v="16"/>
    <s v="00000000/Z_VIABR"/>
    <n v="0"/>
    <n v="0"/>
    <n v="0"/>
    <n v="1"/>
    <n v="1.8407603500152518E-2"/>
    <n v="0"/>
    <n v="1.8407603500152518E-2"/>
    <n v="153840.51966047747"/>
  </r>
  <r>
    <x v="347"/>
    <s v="105996"/>
    <s v="US"/>
    <x v="0"/>
    <s v="70446961"/>
    <s v="60"/>
    <s v="Z_VIABR"/>
    <s v="0070446961000060"/>
    <s v="PRO, MOBILE/TABLET, DCP HARDWARE -"/>
    <m/>
    <n v="365.12"/>
    <s v="0070446961000060"/>
    <n v="16"/>
    <s v="00000000/Z_VIABR"/>
    <n v="0"/>
    <n v="0"/>
    <n v="0"/>
    <n v="1"/>
    <n v="1.8407603500152518E-2"/>
    <n v="0"/>
    <n v="1.8407603500152518E-2"/>
    <n v="6.7209841899756873"/>
  </r>
  <r>
    <x v="347"/>
    <s v="105996"/>
    <s v="US"/>
    <x v="0"/>
    <s v="70446961"/>
    <s v="70"/>
    <s v="Z_VIACE"/>
    <s v="0070446961000070"/>
    <s v="PRO, MOBILE/TABLET, DCP HARDWARE -"/>
    <m/>
    <n v="174277.89"/>
    <s v="0070446961000070"/>
    <n v="16"/>
    <s v="00000000/Z_VIACE"/>
    <n v="0"/>
    <n v="0"/>
    <n v="0"/>
    <n v="1"/>
    <n v="1.8407603500152518E-2"/>
    <n v="0"/>
    <n v="1.8407603500152518E-2"/>
    <n v="3208.0382979631959"/>
  </r>
  <r>
    <x v="347"/>
    <s v="105996"/>
    <s v="US"/>
    <x v="0"/>
    <s v="70446961"/>
    <s v="80"/>
    <s v="Z_VIACE"/>
    <s v="0070446961000080"/>
    <s v="PRO, MOBILE/TABLET, DCP HARDWARE -"/>
    <m/>
    <n v="17056084.199999999"/>
    <s v="0070446961000080"/>
    <n v="16"/>
    <s v="00000000/Z_VIACE"/>
    <n v="0"/>
    <n v="0"/>
    <n v="0"/>
    <n v="1"/>
    <n v="1.8407603500152518E-2"/>
    <n v="0"/>
    <n v="1.8407603500152518E-2"/>
    <n v="313961.63521881605"/>
  </r>
  <r>
    <x v="347"/>
    <s v="105996"/>
    <s v="US"/>
    <x v="0"/>
    <s v="70446961"/>
    <s v="90"/>
    <s v="Z_VIACE"/>
    <s v="0070446961000090"/>
    <s v="PRO, MOBILE/TABLET, DCP HARDWARE -"/>
    <m/>
    <n v="48.13"/>
    <s v="0070446961000090"/>
    <n v="16"/>
    <s v="00000000/Z_VIACE"/>
    <n v="0"/>
    <n v="0"/>
    <n v="0"/>
    <n v="1"/>
    <n v="1.8407603500152518E-2"/>
    <n v="0"/>
    <n v="1.8407603500152518E-2"/>
    <n v="0.88595795646234077"/>
  </r>
  <r>
    <x v="347"/>
    <s v="105996"/>
    <s v="US"/>
    <x v="0"/>
    <s v="70446961"/>
    <s v="100"/>
    <s v="Z_VIAGA"/>
    <s v="0070446961000100"/>
    <s v="PRO, MOBILE/TABLET, DCP HARDWARE -"/>
    <m/>
    <n v="4225519.5"/>
    <s v="0070446961000100"/>
    <n v="16"/>
    <s v="00000000/Z_VIAGA"/>
    <n v="0"/>
    <n v="0"/>
    <n v="0"/>
    <n v="1"/>
    <n v="1.8407603500152518E-2"/>
    <n v="0"/>
    <n v="1.8407603500152518E-2"/>
    <n v="77781.687538162718"/>
  </r>
  <r>
    <x v="347"/>
    <s v="105996"/>
    <s v="US"/>
    <x v="0"/>
    <s v="70446961"/>
    <s v="110"/>
    <s v="Z_VIAMO"/>
    <s v="0070446961000110"/>
    <s v="SPECIAL PRICING (CROSS-QUARTER)"/>
    <m/>
    <n v="2.2400000000000002"/>
    <s v="0070446961000110"/>
    <n v="16"/>
    <s v="00000000/Z_VIAMO"/>
    <n v="0"/>
    <n v="0"/>
    <n v="0"/>
    <n v="1"/>
    <n v="1.8407603500152518E-2"/>
    <n v="0"/>
    <n v="1.8407603500152518E-2"/>
    <n v="4.1233031840341647E-2"/>
  </r>
  <r>
    <x v="347"/>
    <s v="105996"/>
    <s v="US"/>
    <x v="0"/>
    <s v="70446961"/>
    <s v="120"/>
    <s v="Z_VIAMO"/>
    <s v="0070446961000120"/>
    <s v="PRO, MOBILE/TABLET, DCP HARDWARE -"/>
    <m/>
    <n v="5211136.5599999996"/>
    <s v="0070446961000120"/>
    <n v="16"/>
    <s v="00000000/Z_VIAMO"/>
    <n v="0"/>
    <n v="0"/>
    <n v="0"/>
    <n v="1"/>
    <n v="1.8407603500152518E-2"/>
    <n v="0"/>
    <n v="1.8407603500152518E-2"/>
    <n v="95924.535581628748"/>
  </r>
  <r>
    <x v="347"/>
    <s v="105996"/>
    <s v="US"/>
    <x v="0"/>
    <s v="70446961"/>
    <s v="130"/>
    <s v="Z_VIAMO"/>
    <s v="0070446961000130"/>
    <s v="PRO, MOBILE/TABLET, DCP HARDWARE -"/>
    <m/>
    <n v="2386.73"/>
    <s v="0070446961000130"/>
    <n v="16"/>
    <s v="00000000/Z_VIAMO"/>
    <n v="0"/>
    <n v="0"/>
    <n v="0"/>
    <n v="1"/>
    <n v="1.8407603500152518E-2"/>
    <n v="0"/>
    <n v="1.8407603500152518E-2"/>
    <n v="43.933979501919019"/>
  </r>
  <r>
    <x v="347"/>
    <s v="105996"/>
    <s v="US"/>
    <x v="0"/>
    <s v="70446961"/>
    <s v="140"/>
    <s v="Z_VIAMO"/>
    <s v="0070446961000140"/>
    <s v="PRO, MOBILE/TABLET, DCP HARDWARE -"/>
    <m/>
    <n v="485.71"/>
    <s v="0070446961000140"/>
    <n v="16"/>
    <s v="00000000/Z_VIAMO"/>
    <n v="0"/>
    <n v="0"/>
    <n v="0"/>
    <n v="1"/>
    <n v="1.8407603500152518E-2"/>
    <n v="0"/>
    <n v="1.8407603500152518E-2"/>
    <n v="8.9407570960590785"/>
  </r>
  <r>
    <x v="347"/>
    <s v="105996"/>
    <s v="US"/>
    <x v="0"/>
    <s v="70446961"/>
    <s v="150"/>
    <s v="Z_VIAPC"/>
    <s v="0070446961000150"/>
    <s v="PRO, MOBILE/TABLET, DCP HARDWARE -"/>
    <m/>
    <n v="63023.55"/>
    <s v="0070446961000150"/>
    <n v="16"/>
    <s v="00000000/Z_VIAPC"/>
    <n v="0"/>
    <n v="0"/>
    <n v="0"/>
    <n v="1"/>
    <n v="1.8407603500152518E-2"/>
    <n v="0"/>
    <n v="1.8407603500152518E-2"/>
    <n v="1160.1125195720374"/>
  </r>
  <r>
    <x v="347"/>
    <s v="105996"/>
    <s v="US"/>
    <x v="0"/>
    <s v="70446961"/>
    <s v="160"/>
    <s v="Z_VIAPC"/>
    <s v="0070446961000160"/>
    <s v="PRO, MOBILE/TABLET, DCP HARDWARE -"/>
    <m/>
    <n v="1113400.69"/>
    <s v="0070446961000160"/>
    <n v="16"/>
    <s v="00000000/Z_VIAPC"/>
    <n v="0"/>
    <n v="0"/>
    <n v="0"/>
    <n v="1"/>
    <n v="1.8407603500152518E-2"/>
    <n v="0"/>
    <n v="1.8407603500152518E-2"/>
    <n v="20495.038438316227"/>
  </r>
  <r>
    <x v="347"/>
    <s v="105996"/>
    <s v="US"/>
    <x v="0"/>
    <s v="70446961"/>
    <s v="170"/>
    <s v="Z_VIAPC"/>
    <s v="0070446961000170"/>
    <s v="PRO, MOBILE/TABLET, DCP HARDWARE -"/>
    <m/>
    <n v="307.7"/>
    <s v="0070446961000170"/>
    <n v="16"/>
    <s v="00000000/Z_VIAPC"/>
    <n v="0"/>
    <n v="0"/>
    <n v="0"/>
    <n v="1"/>
    <n v="1.8407603500152518E-2"/>
    <n v="0"/>
    <n v="1.8407603500152518E-2"/>
    <n v="5.6640195969969298"/>
  </r>
  <r>
    <x v="348"/>
    <s v="113913"/>
    <s v="US"/>
    <x v="0"/>
    <s v="70445899"/>
    <s v="10"/>
    <s v="Z_DEC"/>
    <s v="0070445899000010"/>
    <s v="PRO, MOBILE/TABLET, DCP HARDWARE -"/>
    <n v="220"/>
    <m/>
    <s v="0070445899000010"/>
    <n v="16"/>
    <s v="00000000/Z_DEC"/>
    <n v="0"/>
    <n v="0"/>
    <n v="0"/>
    <n v="0"/>
    <n v="0"/>
    <n v="0"/>
    <n v="0"/>
    <n v="0"/>
  </r>
  <r>
    <x v="349"/>
    <s v="106000"/>
    <s v="US"/>
    <x v="0"/>
    <s v="70446098"/>
    <s v="10"/>
    <s v="Z_DVD-4"/>
    <s v="0070446098000010"/>
    <s v="PRO, MOBILE/TABLET, DCP HARDWARE -"/>
    <n v="380"/>
    <m/>
    <s v="0070446098000010"/>
    <n v="16"/>
    <s v="00000000/Z_DVD-4"/>
    <n v="0"/>
    <n v="0"/>
    <n v="0"/>
    <n v="0"/>
    <n v="0"/>
    <n v="0"/>
    <n v="0"/>
    <n v="0"/>
  </r>
  <r>
    <x v="350"/>
    <s v="106010"/>
    <s v="US"/>
    <x v="0"/>
    <s v="70446112"/>
    <s v="10"/>
    <s v="Z_DTV"/>
    <s v="0070446112000010"/>
    <s v="PRO, MOBILE/TABLET, DCP HARDWARE -"/>
    <n v="1930852.52"/>
    <n v="0"/>
    <s v="0070446112000010"/>
    <n v="16"/>
    <s v="00000000/Z_DTV"/>
    <n v="0"/>
    <n v="0"/>
    <n v="0"/>
    <n v="0"/>
    <n v="0"/>
    <n v="0"/>
    <n v="0"/>
    <n v="0"/>
  </r>
  <r>
    <x v="350"/>
    <s v="106010"/>
    <s v="US"/>
    <x v="0"/>
    <s v="70446112"/>
    <s v="20"/>
    <s v="Z_SBA"/>
    <s v="0070446112000020"/>
    <s v="PRO, MOBILE/TABLET, DCP HARDWARE -"/>
    <n v="82434.720000000001"/>
    <n v="0"/>
    <s v="0070446112000020"/>
    <n v="16"/>
    <s v="00000000/Z_SBA"/>
    <n v="0"/>
    <n v="0"/>
    <n v="0"/>
    <n v="0"/>
    <n v="0"/>
    <n v="0"/>
    <n v="0"/>
    <n v="0"/>
  </r>
  <r>
    <x v="350"/>
    <s v="106010"/>
    <s v="US"/>
    <x v="0"/>
    <s v="70446112"/>
    <s v="30"/>
    <s v="Z_SBA"/>
    <s v="0070446112000030"/>
    <s v="PRO, MOBILE/TABLET, DCP HARDWARE -"/>
    <n v="90654.62"/>
    <n v="0"/>
    <s v="0070446112000030"/>
    <n v="16"/>
    <s v="00000000/Z_SBA"/>
    <n v="0"/>
    <n v="0"/>
    <n v="0"/>
    <n v="0"/>
    <n v="0"/>
    <n v="0"/>
    <n v="0"/>
    <n v="0"/>
  </r>
  <r>
    <x v="350"/>
    <s v="106010"/>
    <s v="US"/>
    <x v="0"/>
    <s v="70446112"/>
    <s v="40"/>
    <s v="Z_SBA"/>
    <s v="0070446112000040"/>
    <s v="PRO, MOBILE/TABLET, DCP HARDWARE -"/>
    <n v="150738"/>
    <n v="0"/>
    <s v="0070446112000040"/>
    <n v="16"/>
    <s v="00000000/Z_SBA"/>
    <n v="0"/>
    <n v="0"/>
    <n v="0"/>
    <n v="0"/>
    <n v="0"/>
    <n v="0"/>
    <n v="0"/>
    <n v="0"/>
  </r>
  <r>
    <x v="350"/>
    <s v="106010"/>
    <s v="US"/>
    <x v="0"/>
    <s v="70446112"/>
    <s v="50"/>
    <s v="Z_DTV"/>
    <s v="0070446112000050"/>
    <s v="PRO, MOBILE/TABLET, DCP HARDWARE -"/>
    <m/>
    <n v="600000"/>
    <s v="0070446112000050"/>
    <n v="16"/>
    <s v="00000000/Z_DTV"/>
    <n v="0"/>
    <n v="0"/>
    <n v="0"/>
    <n v="0"/>
    <n v="0"/>
    <n v="0"/>
    <n v="0"/>
    <n v="0"/>
  </r>
  <r>
    <x v="350"/>
    <s v="106010"/>
    <s v="US"/>
    <x v="0"/>
    <s v="70446112"/>
    <s v="60"/>
    <s v="Z_SBA"/>
    <s v="0070446112000060"/>
    <s v="ATMOS COMMITMENT SALES"/>
    <m/>
    <n v="65000"/>
    <s v="0070446112000060"/>
    <n v="16"/>
    <s v="00000000/Z_SBA"/>
    <n v="0"/>
    <n v="0"/>
    <n v="0"/>
    <n v="0"/>
    <n v="0"/>
    <n v="0"/>
    <n v="0"/>
    <n v="0"/>
  </r>
  <r>
    <x v="350"/>
    <s v="106010"/>
    <s v="US"/>
    <x v="0"/>
    <s v="70446131"/>
    <s v="10"/>
    <s v="Z_DTV"/>
    <s v="0070446131000010"/>
    <s v="PRO, MOBILE/TABLET, DCP HARDWARE -"/>
    <n v="623681.18999999994"/>
    <m/>
    <s v="0070446131000010"/>
    <n v="16"/>
    <s v="00000000/Z_DTV"/>
    <n v="0"/>
    <n v="0"/>
    <n v="0"/>
    <n v="0"/>
    <n v="0"/>
    <n v="0"/>
    <n v="0"/>
    <n v="0"/>
  </r>
  <r>
    <x v="351"/>
    <s v="121654"/>
    <s v="US"/>
    <x v="0"/>
    <s v="70445892"/>
    <s v="10"/>
    <s v="Z_CSD"/>
    <s v="0070445892000010"/>
    <s v="PRO, MOBILE/TABLET, DCP HARDWARE -"/>
    <n v="1195"/>
    <m/>
    <s v="0070445892000010"/>
    <n v="16"/>
    <s v="00000000/Z_CSD"/>
    <n v="0"/>
    <n v="0"/>
    <n v="0"/>
    <n v="0"/>
    <n v="0"/>
    <n v="0"/>
    <n v="0"/>
    <n v="0"/>
  </r>
  <r>
    <x v="351"/>
    <s v="121654"/>
    <s v="US"/>
    <x v="0"/>
    <s v="70445892"/>
    <s v="20"/>
    <s v="Z_SPKI"/>
    <s v="0070445892000020"/>
    <s v="PRO, MOBILE/TABLET, DCP HARDWARE -"/>
    <n v="35501"/>
    <m/>
    <s v="0070445892000020"/>
    <n v="16"/>
    <s v="00000000/Z_SPKI"/>
    <n v="0"/>
    <n v="0"/>
    <n v="0"/>
    <n v="0"/>
    <n v="0"/>
    <n v="0"/>
    <n v="0"/>
    <n v="0"/>
  </r>
  <r>
    <x v="351"/>
    <s v="121654"/>
    <s v="US"/>
    <x v="0"/>
    <s v="70445892"/>
    <s v="30"/>
    <s v="Z_SBA"/>
    <s v="0070445892000030"/>
    <s v="PRO, MOBILE/TABLET, DCP HARDWARE -"/>
    <n v="66603"/>
    <m/>
    <s v="0070445892000030"/>
    <n v="16"/>
    <s v="00000000/Z_SBA"/>
    <n v="0"/>
    <n v="0"/>
    <n v="0"/>
    <n v="0"/>
    <n v="0"/>
    <n v="0"/>
    <n v="0"/>
    <n v="0"/>
  </r>
  <r>
    <x v="351"/>
    <s v="121654"/>
    <s v="US"/>
    <x v="0"/>
    <s v="70445892"/>
    <s v="40"/>
    <s v="Z_DVD"/>
    <s v="0070445892000040"/>
    <s v="PRO, MOBILE/TABLET, DCP HARDWARE -"/>
    <n v="15156"/>
    <m/>
    <s v="0070445892000040"/>
    <n v="16"/>
    <s v="00000000/Z_DVD"/>
    <n v="0"/>
    <n v="0"/>
    <n v="0"/>
    <n v="0"/>
    <n v="0"/>
    <n v="0"/>
    <n v="0"/>
    <n v="0"/>
  </r>
  <r>
    <x v="352"/>
    <s v="106017"/>
    <s v="US"/>
    <x v="0"/>
    <s v="70445704"/>
    <s v="10"/>
    <s v="Z_GCA"/>
    <s v="0070445704000010"/>
    <s v="PRO, MOBILE/TABLET, DCP HARDWARE -"/>
    <n v="28953"/>
    <m/>
    <s v="0070445704000010"/>
    <n v="16"/>
    <s v="00000000/Z_GCA"/>
    <n v="0"/>
    <n v="0"/>
    <n v="0"/>
    <n v="0"/>
    <n v="0"/>
    <n v="0"/>
    <n v="0"/>
    <n v="0"/>
  </r>
  <r>
    <x v="353"/>
    <s v="106025"/>
    <s v="US"/>
    <x v="0"/>
    <s v="70445719"/>
    <s v="10"/>
    <s v="Z_DEC"/>
    <s v="0070445719000010"/>
    <s v="PRO, MOBILE/TABLET, DCP HARDWARE -"/>
    <n v="383"/>
    <m/>
    <s v="0070445719000010"/>
    <n v="16"/>
    <s v="00000000/Z_DEC"/>
    <n v="0"/>
    <n v="0"/>
    <n v="0"/>
    <n v="0"/>
    <n v="0"/>
    <n v="0"/>
    <n v="0"/>
    <n v="0"/>
  </r>
  <r>
    <x v="354"/>
    <s v="107056"/>
    <s v="CN"/>
    <x v="9"/>
    <s v="70446034"/>
    <s v="10"/>
    <s v="Z_CMP"/>
    <s v="0070446034000010"/>
    <s v="PRO, MOBILE/TABLET, DCP HARDWARE -"/>
    <n v="3254"/>
    <m/>
    <s v="0070446034000010"/>
    <n v="16"/>
    <s v="00000000/Z_CMP"/>
    <n v="0"/>
    <n v="0"/>
    <n v="0"/>
    <n v="0"/>
    <n v="0.1"/>
    <n v="325.40000000000003"/>
    <n v="0.1"/>
    <n v="0"/>
  </r>
  <r>
    <x v="355"/>
    <s v="126236"/>
    <s v="DK"/>
    <x v="12"/>
    <s v="70445967"/>
    <s v="10"/>
    <s v="Z_CMP"/>
    <s v="0070445967000010"/>
    <s v="STANDARD, HARDWARE, PCEE - QUARTERL"/>
    <m/>
    <n v="5857"/>
    <s v="0070445967000010"/>
    <n v="16"/>
    <s v="00000000/Z_CMP"/>
    <n v="0"/>
    <n v="0"/>
    <n v="0"/>
    <n v="0"/>
    <n v="0"/>
    <n v="0"/>
    <n v="0"/>
    <n v="0"/>
  </r>
  <r>
    <x v="356"/>
    <s v="107150"/>
    <s v="DE"/>
    <x v="7"/>
    <s v="70446102"/>
    <s v="10"/>
    <s v="Z_DEC"/>
    <s v="0070446102000010"/>
    <s v="STANDARD, HARDWARE, PCEE - QUARTERL"/>
    <m/>
    <n v="2240"/>
    <s v="0070446102000010"/>
    <n v="16"/>
    <s v="00000000/Z_DEC"/>
    <n v="0"/>
    <n v="0"/>
    <n v="0"/>
    <n v="0"/>
    <n v="0"/>
    <n v="0"/>
    <n v="0"/>
    <n v="0"/>
  </r>
  <r>
    <x v="357"/>
    <s v="120406"/>
    <s v="US"/>
    <x v="0"/>
    <s v="70446056"/>
    <s v="10"/>
    <s v="Z_CMP"/>
    <s v="0070446056000010"/>
    <s v="STANDARD, HARDWARE, PCEE - QUARTERL"/>
    <n v="2491"/>
    <m/>
    <s v="0070446056000010"/>
    <n v="16"/>
    <s v="00000000/Z_CMP"/>
    <n v="0"/>
    <n v="0"/>
    <n v="0"/>
    <n v="0"/>
    <n v="0"/>
    <n v="0"/>
    <n v="0"/>
    <n v="0"/>
  </r>
  <r>
    <x v="357"/>
    <s v="120406"/>
    <s v="US"/>
    <x v="0"/>
    <s v="70446056"/>
    <s v="20"/>
    <s v="Z_CMP"/>
    <s v="0070446056000020"/>
    <s v="PRO, MOBILE/TABLET, DCP HARDWARE -"/>
    <n v="2491"/>
    <m/>
    <s v="0070446056000020"/>
    <n v="16"/>
    <s v="00000000/Z_CMP"/>
    <n v="0"/>
    <n v="0"/>
    <n v="0"/>
    <n v="0"/>
    <n v="0"/>
    <n v="0"/>
    <n v="0"/>
    <n v="0"/>
  </r>
  <r>
    <x v="358"/>
    <s v="106562"/>
    <s v="TW"/>
    <x v="1"/>
    <s v="70445854"/>
    <s v="10"/>
    <s v="Z_STBIP"/>
    <s v="0070445854000010"/>
    <s v="PRO, MOBILE/TABLET, DCP HARDWARE -"/>
    <n v="708994.86"/>
    <m/>
    <s v="0070445854000010"/>
    <n v="16"/>
    <s v="00000000/Z_STBIP"/>
    <n v="0"/>
    <n v="0"/>
    <n v="0"/>
    <n v="0"/>
    <n v="0.2"/>
    <n v="141798.97200000001"/>
    <n v="0.1"/>
    <n v="0"/>
  </r>
  <r>
    <x v="358"/>
    <s v="106562"/>
    <s v="TW"/>
    <x v="1"/>
    <s v="70445854"/>
    <s v="20"/>
    <s v="Z_STBIP"/>
    <s v="0070445854000020"/>
    <s v="ULDAGE - ARIBCS POOL"/>
    <n v="347910.14"/>
    <m/>
    <s v="0070445854000020"/>
    <n v="16"/>
    <s v="00000000/Z_STBIP"/>
    <n v="0"/>
    <n v="0"/>
    <n v="0"/>
    <n v="0"/>
    <n v="0.2"/>
    <n v="69582.028000000006"/>
    <n v="0.1"/>
    <n v="0"/>
  </r>
  <r>
    <x v="358"/>
    <s v="106562"/>
    <s v="TW"/>
    <x v="1"/>
    <s v="70445854"/>
    <s v="30"/>
    <s v="Z_DMA"/>
    <s v="0070445854000030"/>
    <s v="ULDAGE - ARIBCS POOL"/>
    <n v="124588.71"/>
    <m/>
    <s v="0070445854000030"/>
    <n v="16"/>
    <s v="00000000/Z_DMA"/>
    <n v="0"/>
    <n v="0"/>
    <n v="0"/>
    <n v="0"/>
    <n v="0.2"/>
    <n v="24917.742000000002"/>
    <n v="0.1"/>
    <n v="0"/>
  </r>
  <r>
    <x v="359"/>
    <s v="106034"/>
    <s v="US"/>
    <x v="0"/>
    <s v="70445732"/>
    <s v="10"/>
    <s v="Z_MON"/>
    <s v="0070445732000010"/>
    <s v="ULDAGE - CATV POOL"/>
    <n v="173"/>
    <m/>
    <s v="0070445732000010"/>
    <n v="16"/>
    <s v="00000000/Z_MON"/>
    <n v="0"/>
    <n v="0"/>
    <n v="0"/>
    <n v="0"/>
    <n v="0"/>
    <n v="0"/>
    <n v="0"/>
    <n v="0"/>
  </r>
  <r>
    <x v="360"/>
    <s v="126542"/>
    <s v="SG"/>
    <x v="11"/>
    <s v="70445761"/>
    <s v="10"/>
    <s v="Z_SBA"/>
    <s v="0070445761000010"/>
    <s v="ULDAGE - CATV POOL"/>
    <n v="20968"/>
    <m/>
    <s v="0070445761000010"/>
    <n v="16"/>
    <s v="00000000/Z_SBA"/>
    <n v="0"/>
    <n v="0"/>
    <n v="0"/>
    <n v="0"/>
    <n v="0.1"/>
    <n v="2096.8000000000002"/>
    <n v="0"/>
    <n v="0"/>
  </r>
  <r>
    <x v="361"/>
    <s v="118402"/>
    <s v="US"/>
    <x v="0"/>
    <s v="70445842"/>
    <s v="10"/>
    <s v="Z_DEC"/>
    <s v="0070445842000010"/>
    <s v="ULDAGE - ARIB POOL"/>
    <n v="60"/>
    <m/>
    <s v="0070445842000010"/>
    <n v="16"/>
    <s v="00000000/Z_DEC"/>
    <n v="0"/>
    <n v="0"/>
    <n v="0"/>
    <n v="0"/>
    <n v="0"/>
    <n v="0"/>
    <n v="0"/>
    <n v="0"/>
  </r>
  <r>
    <x v="362"/>
    <s v="115209"/>
    <s v="CN"/>
    <x v="9"/>
    <s v="70446068"/>
    <s v="10"/>
    <s v="Z_CSD"/>
    <s v="0070446068000010"/>
    <s v="ULDAGE - ARIB POOL"/>
    <n v="56486"/>
    <m/>
    <s v="0070446068000010"/>
    <n v="16"/>
    <s v="00000000/Z_CSD"/>
    <n v="0"/>
    <n v="0"/>
    <n v="0"/>
    <n v="0"/>
    <n v="0.1"/>
    <n v="5648.6"/>
    <n v="0.1"/>
    <n v="0"/>
  </r>
  <r>
    <x v="362"/>
    <s v="115209"/>
    <s v="CN"/>
    <x v="9"/>
    <s v="70446068"/>
    <s v="20"/>
    <s v="Z_CSD"/>
    <s v="0070446068000020"/>
    <s v="ULDAGE - S-UHD POOL"/>
    <n v="649"/>
    <m/>
    <s v="0070446068000020"/>
    <n v="16"/>
    <s v="00000000/Z_CSD"/>
    <n v="0"/>
    <n v="0"/>
    <n v="0"/>
    <n v="0"/>
    <n v="0.1"/>
    <n v="64.900000000000006"/>
    <n v="0.1"/>
    <n v="0"/>
  </r>
  <r>
    <x v="363"/>
    <s v="105254"/>
    <s v="JP"/>
    <x v="5"/>
    <s v="70445766"/>
    <s v="10"/>
    <s v="Z_CSD"/>
    <s v="0070445766000010"/>
    <s v="ULDAGE - S-UHD POOL"/>
    <n v="16042.15"/>
    <m/>
    <s v="0070445766000010"/>
    <n v="16"/>
    <s v="00000000/Z_CSD"/>
    <n v="0"/>
    <n v="0"/>
    <n v="0"/>
    <n v="0"/>
    <n v="0"/>
    <n v="0"/>
    <n v="0"/>
    <n v="0"/>
  </r>
  <r>
    <x v="363"/>
    <s v="105254"/>
    <s v="JP"/>
    <x v="5"/>
    <s v="70445766"/>
    <s v="20"/>
    <s v="Z_CSD"/>
    <s v="0070445766000020"/>
    <s v="ULDAGE - ARIBCS POOL"/>
    <n v="44026.26"/>
    <m/>
    <s v="0070445766000020"/>
    <n v="16"/>
    <s v="00000000/Z_CSD"/>
    <n v="0"/>
    <n v="0"/>
    <n v="0"/>
    <n v="0"/>
    <n v="0"/>
    <n v="0"/>
    <n v="0"/>
    <n v="0"/>
  </r>
  <r>
    <x v="363"/>
    <s v="105254"/>
    <s v="JP"/>
    <x v="5"/>
    <s v="70445766"/>
    <s v="30"/>
    <s v="Z_CSD"/>
    <s v="0070445766000030"/>
    <s v="ULDAGE - ARIBCS POOL"/>
    <n v="276553.82"/>
    <m/>
    <s v="0070445766000030"/>
    <n v="16"/>
    <s v="00000000/Z_CSD"/>
    <n v="0"/>
    <n v="0"/>
    <n v="0"/>
    <n v="0"/>
    <n v="0"/>
    <n v="0"/>
    <n v="0"/>
    <n v="0"/>
  </r>
  <r>
    <x v="363"/>
    <s v="105254"/>
    <s v="JP"/>
    <x v="5"/>
    <s v="70445766"/>
    <s v="40"/>
    <s v="Z_CSD"/>
    <s v="0070445766000040"/>
    <s v="PRO, MOBILE/TABLET, DCP HARDWARE -"/>
    <n v="120307"/>
    <m/>
    <s v="0070445766000040"/>
    <n v="16"/>
    <s v="00000000/Z_CSD"/>
    <n v="0"/>
    <n v="0"/>
    <n v="0"/>
    <n v="0"/>
    <n v="0"/>
    <n v="0"/>
    <n v="0"/>
    <n v="0"/>
  </r>
  <r>
    <x v="363"/>
    <s v="105254"/>
    <s v="JP"/>
    <x v="5"/>
    <s v="70445766"/>
    <s v="50"/>
    <s v="Z_DVD-4"/>
    <s v="0070445766000050"/>
    <s v="PRO, MOBILE/TABLET, DCP HARDWARE -"/>
    <n v="6350"/>
    <m/>
    <s v="0070445766000050"/>
    <n v="16"/>
    <s v="00000000/Z_DVD-4"/>
    <n v="0"/>
    <n v="0"/>
    <n v="0"/>
    <n v="0"/>
    <n v="0"/>
    <n v="0"/>
    <n v="0"/>
    <n v="0"/>
  </r>
  <r>
    <x v="363"/>
    <s v="105254"/>
    <s v="JP"/>
    <x v="5"/>
    <s v="70445766"/>
    <s v="60"/>
    <s v="Z_SBA"/>
    <s v="0070445766000060"/>
    <s v="PRO, MOBILE/TABLET, DCP HARDWARE -"/>
    <n v="598.74"/>
    <m/>
    <s v="0070445766000060"/>
    <n v="16"/>
    <s v="00000000/Z_SBA"/>
    <n v="0"/>
    <n v="0"/>
    <n v="0"/>
    <n v="0"/>
    <n v="0"/>
    <n v="0"/>
    <n v="0"/>
    <n v="0"/>
  </r>
  <r>
    <x v="363"/>
    <s v="105254"/>
    <s v="JP"/>
    <x v="5"/>
    <s v="70445766"/>
    <s v="70"/>
    <s v="Z_SBA"/>
    <s v="0070445766000070"/>
    <s v="PRO, MOBILE/TABLET, DCP HARDWARE -"/>
    <n v="81473.16"/>
    <m/>
    <s v="0070445766000070"/>
    <n v="16"/>
    <s v="00000000/Z_SBA"/>
    <n v="0"/>
    <n v="0"/>
    <n v="0"/>
    <n v="0"/>
    <n v="0"/>
    <n v="0"/>
    <n v="0"/>
    <n v="0"/>
  </r>
  <r>
    <x v="363"/>
    <s v="105254"/>
    <s v="JP"/>
    <x v="5"/>
    <s v="70445766"/>
    <s v="80"/>
    <s v="Z_SBA"/>
    <s v="0070445766000080"/>
    <s v="PRO, MOBILE/TABLET, DCP HARDWARE -"/>
    <n v="9390.74"/>
    <m/>
    <s v="0070445766000080"/>
    <n v="16"/>
    <s v="00000000/Z_SBA"/>
    <n v="0"/>
    <n v="0"/>
    <n v="0"/>
    <n v="0"/>
    <n v="0"/>
    <n v="0"/>
    <n v="0"/>
    <n v="0"/>
  </r>
  <r>
    <x v="363"/>
    <s v="105254"/>
    <s v="JP"/>
    <x v="5"/>
    <s v="70445766"/>
    <s v="90"/>
    <s v="Z_SBA"/>
    <s v="0070445766000090"/>
    <s v="STANDARD, HARDWARE, PCEE - QUARTERL"/>
    <n v="136979.57999999999"/>
    <m/>
    <s v="0070445766000090"/>
    <n v="16"/>
    <s v="00000000/Z_SBA"/>
    <n v="0"/>
    <n v="0"/>
    <n v="0"/>
    <n v="0"/>
    <n v="0"/>
    <n v="0"/>
    <n v="0"/>
    <n v="0"/>
  </r>
  <r>
    <x v="363"/>
    <s v="105254"/>
    <s v="JP"/>
    <x v="5"/>
    <s v="70445766"/>
    <s v="100"/>
    <s v="Z_SBA"/>
    <s v="0070445766000100"/>
    <s v="STANDARD, HARDWARE, PCEE - QUARTERL"/>
    <n v="1806"/>
    <m/>
    <s v="0070445766000100"/>
    <n v="16"/>
    <s v="00000000/Z_SBA"/>
    <n v="0"/>
    <n v="0"/>
    <n v="0"/>
    <n v="0"/>
    <n v="0"/>
    <n v="0"/>
    <n v="0"/>
    <n v="0"/>
  </r>
  <r>
    <x v="364"/>
    <s v="126531"/>
    <s v="CN"/>
    <x v="9"/>
    <s v="70445718"/>
    <s v="10"/>
    <s v="Z_MSP"/>
    <s v="0070445718000010"/>
    <s v="PRO, MOBILE/TABLET, DCP HARDWARE -"/>
    <n v="11000"/>
    <m/>
    <s v="0070445718000010"/>
    <n v="16"/>
    <s v="00000000/Z_MSP"/>
    <n v="0"/>
    <n v="0"/>
    <n v="0"/>
    <n v="0"/>
    <n v="0.1"/>
    <n v="1100"/>
    <n v="0.1"/>
    <n v="0"/>
  </r>
  <r>
    <x v="364"/>
    <s v="126531"/>
    <s v="CN"/>
    <x v="9"/>
    <s v="70445734"/>
    <s v="10"/>
    <s v="Z_MSP"/>
    <s v="0070445734000010"/>
    <s v="PRO, MOBILE/TABLET, DCP HARDWARE -"/>
    <n v="11000"/>
    <m/>
    <s v="0070445734000010"/>
    <n v="16"/>
    <s v="00000000/Z_MSP"/>
    <n v="0"/>
    <n v="0"/>
    <n v="0"/>
    <n v="0"/>
    <n v="0.1"/>
    <n v="1100"/>
    <n v="0.1"/>
    <n v="0"/>
  </r>
  <r>
    <x v="364"/>
    <s v="126531"/>
    <s v="CN"/>
    <x v="9"/>
    <s v="70445747"/>
    <s v="10"/>
    <s v="Z_MSP"/>
    <s v="0070445747000010"/>
    <s v="PRO, MOBILE/TABLET, DCP HARDWARE -"/>
    <n v="11000"/>
    <m/>
    <s v="0070445747000010"/>
    <n v="16"/>
    <s v="00000000/Z_MSP"/>
    <n v="0"/>
    <n v="0"/>
    <n v="0"/>
    <n v="0"/>
    <n v="0.1"/>
    <n v="1100"/>
    <n v="0.1"/>
    <n v="0"/>
  </r>
  <r>
    <x v="365"/>
    <s v="125257"/>
    <s v="CN"/>
    <x v="9"/>
    <s v="70445758"/>
    <s v="10"/>
    <s v="Z_DMA"/>
    <s v="0070445758000010"/>
    <s v="STANDARD, HARDWARE, PCEE - QUARTERL"/>
    <n v="493803.07"/>
    <m/>
    <s v="0070445758000010"/>
    <n v="16"/>
    <s v="00000000/Z_DMA"/>
    <n v="0"/>
    <n v="0"/>
    <n v="0"/>
    <n v="0"/>
    <n v="0.1"/>
    <n v="49380.307000000001"/>
    <n v="0.1"/>
    <n v="0"/>
  </r>
  <r>
    <x v="366"/>
    <s v="106045"/>
    <s v="US"/>
    <x v="0"/>
    <s v="70445745"/>
    <s v="10"/>
    <s v="Z_CMP"/>
    <s v="0070445745000010"/>
    <s v="COMBINED REPORTING W/ DIST METH"/>
    <n v="3670"/>
    <m/>
    <s v="0070445745000010"/>
    <n v="16"/>
    <s v="00000000/Z_CMP"/>
    <n v="0"/>
    <n v="0"/>
    <n v="0"/>
    <n v="0"/>
    <n v="0"/>
    <n v="0"/>
    <n v="0"/>
    <n v="0"/>
  </r>
  <r>
    <x v="367"/>
    <s v="107075"/>
    <s v="CN"/>
    <x v="9"/>
    <s v="70446046"/>
    <s v="10"/>
    <s v="Z_SBA"/>
    <s v="0070446046000010"/>
    <s v="COMBINED REPORTING W/ DIST METH"/>
    <n v="8923.36"/>
    <m/>
    <s v="0070446046000010"/>
    <n v="16"/>
    <s v="00000000/Z_SBA"/>
    <n v="0"/>
    <n v="0"/>
    <n v="0"/>
    <n v="0"/>
    <n v="0.1"/>
    <n v="892.33600000000013"/>
    <n v="0.1"/>
    <n v="0"/>
  </r>
  <r>
    <x v="367"/>
    <s v="107075"/>
    <s v="CN"/>
    <x v="9"/>
    <s v="70446046"/>
    <s v="20"/>
    <s v="Z_SBA"/>
    <s v="0070446046000020"/>
    <s v="COMBINED REPORTING W/ DIST METH"/>
    <n v="26230.61"/>
    <m/>
    <s v="0070446046000020"/>
    <n v="16"/>
    <s v="00000000/Z_SBA"/>
    <n v="0"/>
    <n v="0"/>
    <n v="0"/>
    <n v="0"/>
    <n v="0.1"/>
    <n v="2623.0610000000001"/>
    <n v="0.1"/>
    <n v="0"/>
  </r>
  <r>
    <x v="367"/>
    <s v="107075"/>
    <s v="CN"/>
    <x v="9"/>
    <s v="70446046"/>
    <s v="30"/>
    <s v="Z_SBA"/>
    <s v="0070446046000030"/>
    <s v="COMBINED REPORTING W/ DIST METH"/>
    <n v="5427.03"/>
    <m/>
    <s v="0070446046000030"/>
    <n v="16"/>
    <s v="00000000/Z_SBA"/>
    <n v="0"/>
    <n v="0"/>
    <n v="0"/>
    <n v="0"/>
    <n v="0.1"/>
    <n v="542.70299999999997"/>
    <n v="0.1"/>
    <n v="0"/>
  </r>
  <r>
    <x v="367"/>
    <s v="107075"/>
    <s v="CN"/>
    <x v="9"/>
    <s v="70446046"/>
    <s v="40"/>
    <s v="Z_SBA"/>
    <s v="0070446046000040"/>
    <s v="COMBINED REPORTING W/ DIST METH"/>
    <n v="18318"/>
    <m/>
    <s v="0070446046000040"/>
    <n v="16"/>
    <s v="00000000/Z_SBA"/>
    <n v="0"/>
    <n v="0"/>
    <n v="0"/>
    <n v="0"/>
    <n v="0.1"/>
    <n v="1831.8000000000002"/>
    <n v="0.1"/>
    <n v="0"/>
  </r>
  <r>
    <x v="368"/>
    <s v="127794"/>
    <s v="CN"/>
    <x v="9"/>
    <s v="70445715"/>
    <s v="10"/>
    <s v="Z_DTB"/>
    <s v="0070445715000010"/>
    <s v="COMBINED REPORTING W/ DIST METH"/>
    <n v="10179"/>
    <m/>
    <s v="0070445715000010"/>
    <n v="16"/>
    <s v="00000000/Z_DTB"/>
    <n v="0"/>
    <n v="0"/>
    <n v="0"/>
    <n v="0"/>
    <n v="0.1"/>
    <n v="1017.9000000000001"/>
    <n v="0.1"/>
    <n v="0"/>
  </r>
  <r>
    <x v="369"/>
    <s v="121267"/>
    <s v="CN"/>
    <x v="9"/>
    <s v="70445771"/>
    <s v="10"/>
    <s v="Z_DVB"/>
    <s v="0070445771000010"/>
    <s v="VIA POOLS - DOLBY PORTION"/>
    <n v="203465"/>
    <m/>
    <s v="0070445771000010"/>
    <n v="16"/>
    <s v="00000000/Z_DVB"/>
    <n v="0"/>
    <n v="0"/>
    <n v="0"/>
    <n v="0"/>
    <n v="0.1"/>
    <n v="20346.5"/>
    <n v="0.1"/>
    <n v="0"/>
  </r>
  <r>
    <x v="370"/>
    <s v="105409"/>
    <s v="TW"/>
    <x v="1"/>
    <s v="70445799"/>
    <s v="10"/>
    <s v="Z_CMP"/>
    <s v="0070445799000010"/>
    <s v="VIA POOLS - DOLBY PORTION"/>
    <n v="18681"/>
    <m/>
    <s v="0070445799000010"/>
    <n v="16"/>
    <s v="00000000/Z_CMP"/>
    <n v="0"/>
    <n v="0"/>
    <n v="0"/>
    <n v="0"/>
    <n v="0.2"/>
    <n v="3736.2000000000003"/>
    <n v="0.1"/>
    <n v="0"/>
  </r>
  <r>
    <x v="371"/>
    <s v="105099"/>
    <s v="CN"/>
    <x v="9"/>
    <s v="70445768"/>
    <s v="10"/>
    <s v="Z_DVB"/>
    <s v="0070445768000010"/>
    <s v="VIA POOLS - DOLBY PORTION"/>
    <n v="619695"/>
    <m/>
    <s v="0070445768000010"/>
    <n v="16"/>
    <s v="00000000/Z_DVB"/>
    <n v="0"/>
    <n v="0"/>
    <n v="0"/>
    <n v="0"/>
    <n v="0.1"/>
    <n v="61969.5"/>
    <n v="0.1"/>
    <n v="0"/>
  </r>
  <r>
    <x v="372"/>
    <s v="106050"/>
    <s v="US"/>
    <x v="0"/>
    <s v="70445757"/>
    <s v="10"/>
    <s v="Z_CSD"/>
    <s v="0070445757000010"/>
    <s v="VIA POOLS - DOLBY PORTION"/>
    <n v="178632.67"/>
    <m/>
    <s v="0070445757000010"/>
    <n v="16"/>
    <s v="00000000/Z_CSD"/>
    <n v="0"/>
    <n v="0"/>
    <n v="0"/>
    <n v="0"/>
    <n v="0"/>
    <n v="0"/>
    <n v="0"/>
    <n v="0"/>
  </r>
  <r>
    <x v="373"/>
    <s v="120254"/>
    <s v="TW"/>
    <x v="1"/>
    <s v="70445992"/>
    <s v="10"/>
    <s v="Z_CMP"/>
    <s v="0070445992000010"/>
    <s v="VIA POOLS - DOLBY PORTION"/>
    <n v="2546"/>
    <m/>
    <s v="0070445992000010"/>
    <n v="16"/>
    <s v="00000000/Z_CMP"/>
    <n v="0"/>
    <n v="0"/>
    <n v="0"/>
    <n v="0"/>
    <n v="0.2"/>
    <n v="509.20000000000005"/>
    <n v="0.1"/>
    <n v="0"/>
  </r>
  <r>
    <x v="374"/>
    <s v="107835"/>
    <s v="TW"/>
    <x v="1"/>
    <s v="70445957"/>
    <s v="10"/>
    <s v="Z_SBA"/>
    <s v="0070445957000010"/>
    <s v="VIA POOLS - DOLBY PORTION"/>
    <n v="2520.6999999999998"/>
    <m/>
    <s v="0070445957000010"/>
    <n v="16"/>
    <s v="00000000/Z_SBA"/>
    <n v="0"/>
    <n v="0"/>
    <n v="0"/>
    <n v="0"/>
    <n v="0.2"/>
    <n v="504.14"/>
    <n v="0.1"/>
    <n v="0"/>
  </r>
  <r>
    <x v="374"/>
    <s v="107835"/>
    <s v="TW"/>
    <x v="1"/>
    <s v="70445957"/>
    <s v="20"/>
    <s v="Z_SBA"/>
    <s v="0070445957000020"/>
    <s v="VIA POOLS - DOLBY PORTION"/>
    <n v="776.3"/>
    <m/>
    <s v="0070445957000020"/>
    <n v="16"/>
    <s v="00000000/Z_SBA"/>
    <n v="0"/>
    <n v="0"/>
    <n v="0"/>
    <n v="0"/>
    <n v="0.2"/>
    <n v="155.26"/>
    <n v="0.1"/>
    <n v="0"/>
  </r>
  <r>
    <x v="374"/>
    <s v="107835"/>
    <s v="TW"/>
    <x v="1"/>
    <s v="70445957"/>
    <s v="30"/>
    <s v="Z_SBA"/>
    <s v="0070445957000030"/>
    <s v="VIA POOLS - DOLBY PORTION"/>
    <n v="3522"/>
    <m/>
    <s v="0070445957000030"/>
    <n v="16"/>
    <s v="00000000/Z_SBA"/>
    <n v="0"/>
    <n v="0"/>
    <n v="0"/>
    <n v="0"/>
    <n v="0.2"/>
    <n v="704.40000000000009"/>
    <n v="0.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D97CCD-2D1A-4A8C-9CCD-0632EC85C0A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G405" firstHeaderRow="0" firstDataRow="1" firstDataCol="1"/>
  <pivotFields count="22">
    <pivotField axis="axisRow" showAll="0">
      <items count="3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5"/>
        <item x="166"/>
        <item x="167"/>
        <item x="168"/>
        <item x="169"/>
        <item x="170"/>
        <item x="171"/>
        <item x="172"/>
        <item x="173"/>
        <item x="174"/>
        <item x="16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2"/>
        <item x="211"/>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t="default"/>
      </items>
    </pivotField>
    <pivotField showAll="0"/>
    <pivotField showAll="0"/>
    <pivotField axis="axisRow" showAll="0">
      <items count="29">
        <item x="16"/>
        <item x="14"/>
        <item x="24"/>
        <item x="17"/>
        <item x="9"/>
        <item x="12"/>
        <item x="13"/>
        <item x="7"/>
        <item x="6"/>
        <item x="15"/>
        <item x="25"/>
        <item x="5"/>
        <item x="26"/>
        <item x="19"/>
        <item x="10"/>
        <item x="18"/>
        <item x="11"/>
        <item x="27"/>
        <item x="2"/>
        <item x="21"/>
        <item x="20"/>
        <item x="3"/>
        <item x="1"/>
        <item x="4"/>
        <item x="8"/>
        <item x="22"/>
        <item x="0"/>
        <item x="23"/>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s>
  <rowFields count="2">
    <field x="3"/>
    <field x="0"/>
  </rowFields>
  <rowItems count="404">
    <i>
      <x/>
    </i>
    <i r="1">
      <x v="48"/>
    </i>
    <i r="1">
      <x v="328"/>
    </i>
    <i>
      <x v="1"/>
    </i>
    <i r="1">
      <x v="44"/>
    </i>
    <i>
      <x v="2"/>
    </i>
    <i r="1">
      <x v="246"/>
    </i>
    <i>
      <x v="3"/>
    </i>
    <i r="1">
      <x v="52"/>
    </i>
    <i r="1">
      <x v="74"/>
    </i>
    <i r="1">
      <x v="116"/>
    </i>
    <i r="1">
      <x v="192"/>
    </i>
    <i r="1">
      <x v="213"/>
    </i>
    <i r="1">
      <x v="215"/>
    </i>
    <i r="1">
      <x v="231"/>
    </i>
    <i r="1">
      <x v="237"/>
    </i>
    <i r="1">
      <x v="342"/>
    </i>
    <i>
      <x v="4"/>
    </i>
    <i r="1">
      <x v="19"/>
    </i>
    <i r="1">
      <x v="22"/>
    </i>
    <i r="1">
      <x v="42"/>
    </i>
    <i r="1">
      <x v="43"/>
    </i>
    <i r="1">
      <x v="62"/>
    </i>
    <i r="1">
      <x v="64"/>
    </i>
    <i r="1">
      <x v="65"/>
    </i>
    <i r="1">
      <x v="86"/>
    </i>
    <i r="1">
      <x v="90"/>
    </i>
    <i r="1">
      <x v="91"/>
    </i>
    <i r="1">
      <x v="96"/>
    </i>
    <i r="1">
      <x v="105"/>
    </i>
    <i r="1">
      <x v="109"/>
    </i>
    <i r="1">
      <x v="121"/>
    </i>
    <i r="1">
      <x v="126"/>
    </i>
    <i r="1">
      <x v="131"/>
    </i>
    <i r="1">
      <x v="137"/>
    </i>
    <i r="1">
      <x v="143"/>
    </i>
    <i r="1">
      <x v="144"/>
    </i>
    <i r="1">
      <x v="146"/>
    </i>
    <i r="1">
      <x v="149"/>
    </i>
    <i r="1">
      <x v="151"/>
    </i>
    <i r="1">
      <x v="153"/>
    </i>
    <i r="1">
      <x v="154"/>
    </i>
    <i r="1">
      <x v="158"/>
    </i>
    <i r="1">
      <x v="159"/>
    </i>
    <i r="1">
      <x v="176"/>
    </i>
    <i r="1">
      <x v="179"/>
    </i>
    <i r="1">
      <x v="187"/>
    </i>
    <i r="1">
      <x v="193"/>
    </i>
    <i r="1">
      <x v="194"/>
    </i>
    <i r="1">
      <x v="223"/>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8"/>
    </i>
    <i r="1">
      <x v="299"/>
    </i>
    <i r="1">
      <x v="315"/>
    </i>
    <i r="1">
      <x v="318"/>
    </i>
    <i r="1">
      <x v="319"/>
    </i>
    <i r="1">
      <x v="331"/>
    </i>
    <i r="1">
      <x v="332"/>
    </i>
    <i r="1">
      <x v="334"/>
    </i>
    <i r="1">
      <x v="340"/>
    </i>
    <i r="1">
      <x v="354"/>
    </i>
    <i r="1">
      <x v="362"/>
    </i>
    <i r="1">
      <x v="364"/>
    </i>
    <i r="1">
      <x v="365"/>
    </i>
    <i r="1">
      <x v="367"/>
    </i>
    <i r="1">
      <x v="368"/>
    </i>
    <i r="1">
      <x v="369"/>
    </i>
    <i r="1">
      <x v="371"/>
    </i>
    <i>
      <x v="5"/>
    </i>
    <i r="1">
      <x v="39"/>
    </i>
    <i r="1">
      <x v="134"/>
    </i>
    <i r="1">
      <x v="233"/>
    </i>
    <i r="1">
      <x v="265"/>
    </i>
    <i r="1">
      <x v="300"/>
    </i>
    <i r="1">
      <x v="313"/>
    </i>
    <i r="1">
      <x v="355"/>
    </i>
    <i>
      <x v="6"/>
    </i>
    <i r="1">
      <x v="40"/>
    </i>
    <i r="1">
      <x v="124"/>
    </i>
    <i r="1">
      <x v="167"/>
    </i>
    <i r="1">
      <x v="227"/>
    </i>
    <i r="1">
      <x v="241"/>
    </i>
    <i r="1">
      <x v="259"/>
    </i>
    <i r="1">
      <x v="264"/>
    </i>
    <i r="1">
      <x v="337"/>
    </i>
    <i r="1">
      <x v="343"/>
    </i>
    <i r="1">
      <x v="345"/>
    </i>
    <i>
      <x v="7"/>
    </i>
    <i r="1">
      <x v="10"/>
    </i>
    <i r="1">
      <x v="28"/>
    </i>
    <i r="1">
      <x v="30"/>
    </i>
    <i r="1">
      <x v="45"/>
    </i>
    <i r="1">
      <x v="57"/>
    </i>
    <i r="1">
      <x v="71"/>
    </i>
    <i r="1">
      <x v="110"/>
    </i>
    <i r="1">
      <x v="125"/>
    </i>
    <i r="1">
      <x v="152"/>
    </i>
    <i r="1">
      <x v="183"/>
    </i>
    <i r="1">
      <x v="189"/>
    </i>
    <i r="1">
      <x v="203"/>
    </i>
    <i r="1">
      <x v="204"/>
    </i>
    <i r="1">
      <x v="230"/>
    </i>
    <i r="1">
      <x v="253"/>
    </i>
    <i r="1">
      <x v="255"/>
    </i>
    <i r="1">
      <x v="266"/>
    </i>
    <i r="1">
      <x v="316"/>
    </i>
    <i r="1">
      <x v="320"/>
    </i>
    <i r="1">
      <x v="322"/>
    </i>
    <i r="1">
      <x v="356"/>
    </i>
    <i>
      <x v="8"/>
    </i>
    <i r="1">
      <x v="9"/>
    </i>
    <i r="1">
      <x v="117"/>
    </i>
    <i r="1">
      <x v="138"/>
    </i>
    <i r="1">
      <x v="139"/>
    </i>
    <i r="1">
      <x v="162"/>
    </i>
    <i r="1">
      <x v="195"/>
    </i>
    <i r="1">
      <x v="330"/>
    </i>
    <i r="1">
      <x v="335"/>
    </i>
    <i r="1">
      <x v="338"/>
    </i>
    <i>
      <x v="9"/>
    </i>
    <i r="1">
      <x v="46"/>
    </i>
    <i r="1">
      <x v="216"/>
    </i>
    <i r="1">
      <x v="317"/>
    </i>
    <i>
      <x v="10"/>
    </i>
    <i r="1">
      <x v="257"/>
    </i>
    <i r="1">
      <x v="321"/>
    </i>
    <i>
      <x v="11"/>
    </i>
    <i r="1">
      <x v="7"/>
    </i>
    <i r="1">
      <x v="11"/>
    </i>
    <i r="1">
      <x v="53"/>
    </i>
    <i r="1">
      <x v="56"/>
    </i>
    <i r="1">
      <x v="59"/>
    </i>
    <i r="1">
      <x v="67"/>
    </i>
    <i r="1">
      <x v="85"/>
    </i>
    <i r="1">
      <x v="94"/>
    </i>
    <i r="1">
      <x v="95"/>
    </i>
    <i r="1">
      <x v="98"/>
    </i>
    <i r="1">
      <x v="108"/>
    </i>
    <i r="1">
      <x v="114"/>
    </i>
    <i r="1">
      <x v="127"/>
    </i>
    <i r="1">
      <x v="128"/>
    </i>
    <i r="1">
      <x v="129"/>
    </i>
    <i r="1">
      <x v="140"/>
    </i>
    <i r="1">
      <x v="174"/>
    </i>
    <i r="1">
      <x v="180"/>
    </i>
    <i r="1">
      <x v="200"/>
    </i>
    <i r="1">
      <x v="207"/>
    </i>
    <i r="1">
      <x v="209"/>
    </i>
    <i r="1">
      <x v="218"/>
    </i>
    <i r="1">
      <x v="225"/>
    </i>
    <i r="1">
      <x v="234"/>
    </i>
    <i r="1">
      <x v="235"/>
    </i>
    <i r="1">
      <x v="239"/>
    </i>
    <i r="1">
      <x v="243"/>
    </i>
    <i r="1">
      <x v="244"/>
    </i>
    <i r="1">
      <x v="260"/>
    </i>
    <i r="1">
      <x v="269"/>
    </i>
    <i r="1">
      <x v="270"/>
    </i>
    <i r="1">
      <x v="301"/>
    </i>
    <i r="1">
      <x v="304"/>
    </i>
    <i r="1">
      <x v="308"/>
    </i>
    <i r="1">
      <x v="309"/>
    </i>
    <i r="1">
      <x v="310"/>
    </i>
    <i r="1">
      <x v="311"/>
    </i>
    <i r="1">
      <x v="314"/>
    </i>
    <i r="1">
      <x v="339"/>
    </i>
    <i r="1">
      <x v="341"/>
    </i>
    <i r="1">
      <x v="363"/>
    </i>
    <i>
      <x v="12"/>
    </i>
    <i r="1">
      <x v="295"/>
    </i>
    <i>
      <x v="13"/>
    </i>
    <i r="1">
      <x v="92"/>
    </i>
    <i r="1">
      <x v="186"/>
    </i>
    <i r="1">
      <x v="258"/>
    </i>
    <i>
      <x v="14"/>
    </i>
    <i r="1">
      <x v="20"/>
    </i>
    <i r="1">
      <x v="228"/>
    </i>
    <i>
      <x v="15"/>
    </i>
    <i r="1">
      <x v="83"/>
    </i>
    <i>
      <x v="16"/>
    </i>
    <i r="1">
      <x v="32"/>
    </i>
    <i r="1">
      <x v="78"/>
    </i>
    <i r="1">
      <x v="252"/>
    </i>
    <i r="1">
      <x v="360"/>
    </i>
    <i>
      <x v="17"/>
    </i>
    <i r="1">
      <x v="326"/>
    </i>
    <i>
      <x v="18"/>
    </i>
    <i r="1">
      <x v="4"/>
    </i>
    <i r="1">
      <x v="12"/>
    </i>
    <i r="1">
      <x v="27"/>
    </i>
    <i r="1">
      <x v="61"/>
    </i>
    <i r="1">
      <x v="77"/>
    </i>
    <i r="1">
      <x v="79"/>
    </i>
    <i r="1">
      <x v="87"/>
    </i>
    <i r="1">
      <x v="88"/>
    </i>
    <i r="1">
      <x v="97"/>
    </i>
    <i r="1">
      <x v="100"/>
    </i>
    <i r="1">
      <x v="102"/>
    </i>
    <i r="1">
      <x v="103"/>
    </i>
    <i r="1">
      <x v="106"/>
    </i>
    <i r="1">
      <x v="115"/>
    </i>
    <i r="1">
      <x v="122"/>
    </i>
    <i r="1">
      <x v="130"/>
    </i>
    <i r="1">
      <x v="145"/>
    </i>
    <i r="1">
      <x v="155"/>
    </i>
    <i r="1">
      <x v="160"/>
    </i>
    <i r="1">
      <x v="161"/>
    </i>
    <i r="1">
      <x v="163"/>
    </i>
    <i r="1">
      <x v="170"/>
    </i>
    <i r="1">
      <x v="171"/>
    </i>
    <i r="1">
      <x v="178"/>
    </i>
    <i r="1">
      <x v="182"/>
    </i>
    <i r="1">
      <x v="184"/>
    </i>
    <i r="1">
      <x v="196"/>
    </i>
    <i r="1">
      <x v="202"/>
    </i>
    <i r="1">
      <x v="205"/>
    </i>
    <i r="1">
      <x v="220"/>
    </i>
    <i r="1">
      <x v="222"/>
    </i>
    <i r="1">
      <x v="224"/>
    </i>
    <i r="1">
      <x v="226"/>
    </i>
    <i r="1">
      <x v="261"/>
    </i>
    <i r="1">
      <x v="268"/>
    </i>
    <i r="1">
      <x v="325"/>
    </i>
    <i>
      <x v="19"/>
    </i>
    <i r="1">
      <x v="123"/>
    </i>
    <i r="1">
      <x v="165"/>
    </i>
    <i r="1">
      <x v="249"/>
    </i>
    <i r="1">
      <x v="262"/>
    </i>
    <i r="1">
      <x v="324"/>
    </i>
    <i>
      <x v="20"/>
    </i>
    <i r="1">
      <x v="107"/>
    </i>
    <i>
      <x v="21"/>
    </i>
    <i r="1">
      <x v="5"/>
    </i>
    <i r="1">
      <x v="8"/>
    </i>
    <i r="1">
      <x v="99"/>
    </i>
    <i r="1">
      <x v="198"/>
    </i>
    <i r="1">
      <x v="307"/>
    </i>
    <i>
      <x v="22"/>
    </i>
    <i r="1">
      <x v="2"/>
    </i>
    <i r="1">
      <x v="17"/>
    </i>
    <i r="1">
      <x v="24"/>
    </i>
    <i r="1">
      <x v="29"/>
    </i>
    <i r="1">
      <x v="33"/>
    </i>
    <i r="1">
      <x v="35"/>
    </i>
    <i r="1">
      <x v="41"/>
    </i>
    <i r="1">
      <x v="69"/>
    </i>
    <i r="1">
      <x v="75"/>
    </i>
    <i r="1">
      <x v="81"/>
    </i>
    <i r="1">
      <x v="84"/>
    </i>
    <i r="1">
      <x v="133"/>
    </i>
    <i r="1">
      <x v="142"/>
    </i>
    <i r="1">
      <x v="156"/>
    </i>
    <i r="1">
      <x v="177"/>
    </i>
    <i r="1">
      <x v="185"/>
    </i>
    <i r="1">
      <x v="212"/>
    </i>
    <i r="1">
      <x v="217"/>
    </i>
    <i r="1">
      <x v="248"/>
    </i>
    <i r="1">
      <x v="267"/>
    </i>
    <i r="1">
      <x v="296"/>
    </i>
    <i r="1">
      <x v="358"/>
    </i>
    <i r="1">
      <x v="370"/>
    </i>
    <i r="1">
      <x v="373"/>
    </i>
    <i r="1">
      <x v="374"/>
    </i>
    <i>
      <x v="23"/>
    </i>
    <i r="1">
      <x v="6"/>
    </i>
    <i r="1">
      <x v="25"/>
    </i>
    <i r="1">
      <x v="60"/>
    </i>
    <i r="1">
      <x v="327"/>
    </i>
    <i r="1">
      <x v="346"/>
    </i>
    <i>
      <x v="24"/>
    </i>
    <i r="1">
      <x v="15"/>
    </i>
    <i r="1">
      <x v="38"/>
    </i>
    <i r="1">
      <x v="51"/>
    </i>
    <i r="1">
      <x v="55"/>
    </i>
    <i r="1">
      <x v="89"/>
    </i>
    <i r="1">
      <x v="118"/>
    </i>
    <i r="1">
      <x v="175"/>
    </i>
    <i r="1">
      <x v="197"/>
    </i>
    <i r="1">
      <x v="210"/>
    </i>
    <i r="1">
      <x v="219"/>
    </i>
    <i r="1">
      <x v="240"/>
    </i>
    <i r="1">
      <x v="297"/>
    </i>
    <i r="1">
      <x v="302"/>
    </i>
    <i>
      <x v="25"/>
    </i>
    <i r="1">
      <x v="169"/>
    </i>
    <i>
      <x v="26"/>
    </i>
    <i r="1">
      <x/>
    </i>
    <i r="1">
      <x v="1"/>
    </i>
    <i r="1">
      <x v="3"/>
    </i>
    <i r="1">
      <x v="13"/>
    </i>
    <i r="1">
      <x v="14"/>
    </i>
    <i r="1">
      <x v="16"/>
    </i>
    <i r="1">
      <x v="18"/>
    </i>
    <i r="1">
      <x v="21"/>
    </i>
    <i r="1">
      <x v="23"/>
    </i>
    <i r="1">
      <x v="26"/>
    </i>
    <i r="1">
      <x v="31"/>
    </i>
    <i r="1">
      <x v="34"/>
    </i>
    <i r="1">
      <x v="36"/>
    </i>
    <i r="1">
      <x v="37"/>
    </i>
    <i r="1">
      <x v="47"/>
    </i>
    <i r="1">
      <x v="49"/>
    </i>
    <i r="1">
      <x v="50"/>
    </i>
    <i r="1">
      <x v="54"/>
    </i>
    <i r="1">
      <x v="58"/>
    </i>
    <i r="1">
      <x v="63"/>
    </i>
    <i r="1">
      <x v="66"/>
    </i>
    <i r="1">
      <x v="68"/>
    </i>
    <i r="1">
      <x v="70"/>
    </i>
    <i r="1">
      <x v="72"/>
    </i>
    <i r="1">
      <x v="73"/>
    </i>
    <i r="1">
      <x v="76"/>
    </i>
    <i r="1">
      <x v="80"/>
    </i>
    <i r="1">
      <x v="82"/>
    </i>
    <i r="1">
      <x v="93"/>
    </i>
    <i r="1">
      <x v="101"/>
    </i>
    <i r="1">
      <x v="104"/>
    </i>
    <i r="1">
      <x v="111"/>
    </i>
    <i r="1">
      <x v="112"/>
    </i>
    <i r="1">
      <x v="113"/>
    </i>
    <i r="1">
      <x v="119"/>
    </i>
    <i r="1">
      <x v="120"/>
    </i>
    <i r="1">
      <x v="132"/>
    </i>
    <i r="1">
      <x v="135"/>
    </i>
    <i r="1">
      <x v="136"/>
    </i>
    <i r="1">
      <x v="141"/>
    </i>
    <i r="1">
      <x v="147"/>
    </i>
    <i r="1">
      <x v="148"/>
    </i>
    <i r="1">
      <x v="150"/>
    </i>
    <i r="1">
      <x v="157"/>
    </i>
    <i r="1">
      <x v="164"/>
    </i>
    <i r="1">
      <x v="166"/>
    </i>
    <i r="1">
      <x v="168"/>
    </i>
    <i r="1">
      <x v="172"/>
    </i>
    <i r="1">
      <x v="173"/>
    </i>
    <i r="1">
      <x v="181"/>
    </i>
    <i r="1">
      <x v="188"/>
    </i>
    <i r="1">
      <x v="190"/>
    </i>
    <i r="1">
      <x v="191"/>
    </i>
    <i r="1">
      <x v="199"/>
    </i>
    <i r="1">
      <x v="201"/>
    </i>
    <i r="1">
      <x v="206"/>
    </i>
    <i r="1">
      <x v="208"/>
    </i>
    <i r="1">
      <x v="211"/>
    </i>
    <i r="1">
      <x v="214"/>
    </i>
    <i r="1">
      <x v="221"/>
    </i>
    <i r="1">
      <x v="229"/>
    </i>
    <i r="1">
      <x v="232"/>
    </i>
    <i r="1">
      <x v="238"/>
    </i>
    <i r="1">
      <x v="242"/>
    </i>
    <i r="1">
      <x v="245"/>
    </i>
    <i r="1">
      <x v="247"/>
    </i>
    <i r="1">
      <x v="250"/>
    </i>
    <i r="1">
      <x v="251"/>
    </i>
    <i r="1">
      <x v="254"/>
    </i>
    <i r="1">
      <x v="256"/>
    </i>
    <i r="1">
      <x v="263"/>
    </i>
    <i r="1">
      <x v="303"/>
    </i>
    <i r="1">
      <x v="305"/>
    </i>
    <i r="1">
      <x v="306"/>
    </i>
    <i r="1">
      <x v="312"/>
    </i>
    <i r="1">
      <x v="323"/>
    </i>
    <i r="1">
      <x v="329"/>
    </i>
    <i r="1">
      <x v="333"/>
    </i>
    <i r="1">
      <x v="336"/>
    </i>
    <i r="1">
      <x v="344"/>
    </i>
    <i r="1">
      <x v="347"/>
    </i>
    <i r="1">
      <x v="348"/>
    </i>
    <i r="1">
      <x v="349"/>
    </i>
    <i r="1">
      <x v="350"/>
    </i>
    <i r="1">
      <x v="351"/>
    </i>
    <i r="1">
      <x v="352"/>
    </i>
    <i r="1">
      <x v="353"/>
    </i>
    <i r="1">
      <x v="357"/>
    </i>
    <i r="1">
      <x v="359"/>
    </i>
    <i r="1">
      <x v="361"/>
    </i>
    <i r="1">
      <x v="366"/>
    </i>
    <i r="1">
      <x v="372"/>
    </i>
    <i>
      <x v="27"/>
    </i>
    <i r="1">
      <x v="236"/>
    </i>
    <i t="grand">
      <x/>
    </i>
  </rowItems>
  <colFields count="1">
    <field x="-2"/>
  </colFields>
  <colItems count="6">
    <i>
      <x/>
    </i>
    <i i="1">
      <x v="1"/>
    </i>
    <i i="2">
      <x v="2"/>
    </i>
    <i i="3">
      <x v="3"/>
    </i>
    <i i="4">
      <x v="4"/>
    </i>
    <i i="5">
      <x v="5"/>
    </i>
  </colItems>
  <dataFields count="6">
    <dataField name="Sum of 1002" fld="9" baseField="0" baseItem="0"/>
    <dataField name="Average of WHT Rate - US" fld="18" subtotal="average" baseField="3" baseItem="0" numFmtId="9"/>
    <dataField name="Sum of WHT - US" fld="19" baseField="3" baseItem="0"/>
    <dataField name="Sum of 2000" fld="10" baseField="0" baseItem="0"/>
    <dataField name="Average of WHT Rate - Neth" fld="20" subtotal="average" baseField="3" baseItem="0" numFmtId="9"/>
    <dataField name="Sum of WHT - Neth" fld="21" baseField="3" baseItem="0"/>
  </dataFields>
  <formats count="3">
    <format dxfId="4">
      <pivotArea outline="0" collapsedLevelsAreSubtotals="1" fieldPosition="0"/>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customProperty" Target="../customProperty2.bin"/><Relationship Id="rId1" Type="http://schemas.openxmlformats.org/officeDocument/2006/relationships/customProperty" Target="../customProperty1.bin"/><Relationship Id="rId4" Type="http://schemas.openxmlformats.org/officeDocument/2006/relationships/customProperty" Target="../customProperty4.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customProperty" Target="../customProperty9.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3.bin"/><Relationship Id="rId4" Type="http://schemas.openxmlformats.org/officeDocument/2006/relationships/customProperty" Target="../customProperty13.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hyperlink" Target="https://www.pwc.com/gx/en/services/tax/worldwide-tax-summaries.html" TargetMode="External"/><Relationship Id="rId1" Type="http://schemas.openxmlformats.org/officeDocument/2006/relationships/hyperlink" Target="https://dits.deloitte.com/" TargetMode="External"/><Relationship Id="rId4" Type="http://schemas.openxmlformats.org/officeDocument/2006/relationships/customProperty" Target="../customProperty15.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9.bin"/><Relationship Id="rId2" Type="http://schemas.openxmlformats.org/officeDocument/2006/relationships/customProperty" Target="../customProperty18.bin"/><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1.bin"/><Relationship Id="rId2" Type="http://schemas.openxmlformats.org/officeDocument/2006/relationships/customProperty" Target="../customProperty20.bin"/><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23.bin"/><Relationship Id="rId1" Type="http://schemas.openxmlformats.org/officeDocument/2006/relationships/customProperty" Target="../customProperty2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customProperty" Target="../customProperty2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30.bin"/><Relationship Id="rId1" Type="http://schemas.openxmlformats.org/officeDocument/2006/relationships/customProperty" Target="../customProperty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43CD-ACAC-4168-8F60-4B20642BB338}">
  <dimension ref="A1"/>
  <sheetViews>
    <sheetView workbookViewId="0"/>
  </sheetViews>
  <sheetFormatPr defaultRowHeight="14.5" x14ac:dyDescent="0.35"/>
  <sheetData/>
  <pageMargins left="0.7" right="0.7" top="0.75" bottom="0.75" header="0.3" footer="0.3"/>
  <customProperties>
    <customPr name="_pios_id" r:id="rId1"/>
    <customPr name="CofWorksheetType" r:id="rId2"/>
    <customPr name="EpmWorksheetKeyString_GUID" r:id="rId3"/>
    <customPr name="serializedData2" r:id="rId4"/>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9439-4743-4F26-A173-7AD78AF60659}">
  <dimension ref="A1:M50"/>
  <sheetViews>
    <sheetView workbookViewId="0">
      <selection activeCell="D12" sqref="D12"/>
    </sheetView>
  </sheetViews>
  <sheetFormatPr defaultRowHeight="14.5" x14ac:dyDescent="0.35"/>
  <cols>
    <col min="2" max="5" width="15.6328125" customWidth="1"/>
    <col min="6" max="7" width="30.6328125" customWidth="1"/>
    <col min="8" max="8" width="15.6328125" customWidth="1"/>
  </cols>
  <sheetData>
    <row r="1" spans="1:13" x14ac:dyDescent="0.35">
      <c r="A1" s="20" t="s">
        <v>466</v>
      </c>
      <c r="B1" s="17"/>
      <c r="C1" s="17"/>
      <c r="D1" s="17"/>
      <c r="E1" s="17"/>
      <c r="F1" s="17"/>
      <c r="G1" s="17"/>
      <c r="H1" s="17"/>
      <c r="I1" s="17"/>
      <c r="J1" s="17"/>
      <c r="K1" s="17"/>
      <c r="L1" s="17"/>
      <c r="M1" s="17"/>
    </row>
    <row r="2" spans="1:13" x14ac:dyDescent="0.35">
      <c r="A2" s="20" t="s">
        <v>476</v>
      </c>
      <c r="B2" s="17"/>
      <c r="C2" s="17"/>
      <c r="D2" s="17"/>
      <c r="E2" s="17"/>
      <c r="F2" s="17"/>
      <c r="G2" s="17"/>
      <c r="H2" s="17"/>
      <c r="I2" s="17"/>
      <c r="J2" s="17"/>
      <c r="K2" s="17"/>
      <c r="L2" s="17"/>
      <c r="M2" s="17"/>
    </row>
    <row r="3" spans="1:13" x14ac:dyDescent="0.35">
      <c r="A3" s="20" t="s">
        <v>975</v>
      </c>
      <c r="B3" s="17"/>
      <c r="C3" s="17"/>
      <c r="D3" s="17"/>
      <c r="E3" s="17"/>
      <c r="F3" s="17"/>
      <c r="G3" s="17"/>
      <c r="H3" s="17"/>
      <c r="I3" s="17"/>
      <c r="J3" s="17"/>
      <c r="K3" s="17"/>
      <c r="L3" s="17"/>
      <c r="M3" s="17"/>
    </row>
    <row r="5" spans="1:13" x14ac:dyDescent="0.35">
      <c r="A5" s="18" t="s">
        <v>467</v>
      </c>
      <c r="B5" s="18"/>
      <c r="C5" s="18" t="s">
        <v>475</v>
      </c>
      <c r="D5" s="18"/>
      <c r="E5" s="18"/>
      <c r="F5" s="18"/>
      <c r="G5" s="18"/>
      <c r="H5" s="18"/>
      <c r="I5" s="18"/>
      <c r="J5" s="18"/>
      <c r="K5" s="18"/>
      <c r="L5" s="18"/>
      <c r="M5" s="18"/>
    </row>
    <row r="6" spans="1:13" x14ac:dyDescent="0.35">
      <c r="A6" s="18"/>
      <c r="B6" s="18"/>
      <c r="C6" s="18"/>
      <c r="D6" s="18"/>
      <c r="E6" s="18"/>
      <c r="F6" s="18"/>
      <c r="G6" s="18"/>
      <c r="H6" s="18"/>
      <c r="I6" s="18"/>
      <c r="J6" s="18"/>
      <c r="K6" s="18"/>
      <c r="L6" s="18"/>
      <c r="M6" s="18"/>
    </row>
    <row r="7" spans="1:13" x14ac:dyDescent="0.35">
      <c r="A7" s="21" t="s">
        <v>427</v>
      </c>
      <c r="B7" s="21" t="s">
        <v>468</v>
      </c>
      <c r="C7" s="21" t="s">
        <v>469</v>
      </c>
      <c r="D7" s="21" t="s">
        <v>470</v>
      </c>
      <c r="E7" s="21" t="s">
        <v>471</v>
      </c>
      <c r="F7" s="22" t="s">
        <v>472</v>
      </c>
      <c r="G7" s="22" t="s">
        <v>473</v>
      </c>
      <c r="H7" s="21" t="s">
        <v>474</v>
      </c>
      <c r="I7" s="17"/>
      <c r="J7" s="17"/>
      <c r="K7" s="17"/>
      <c r="L7" s="17"/>
      <c r="M7" s="17"/>
    </row>
    <row r="8" spans="1:13" x14ac:dyDescent="0.35">
      <c r="A8" s="23">
        <v>1</v>
      </c>
      <c r="B8" s="53"/>
      <c r="C8" s="220"/>
      <c r="D8" s="53"/>
      <c r="E8" s="53"/>
      <c r="F8" s="68"/>
      <c r="G8" s="24"/>
      <c r="H8" s="23"/>
      <c r="I8" s="23"/>
      <c r="J8" s="24"/>
      <c r="K8" s="17"/>
      <c r="L8" s="17"/>
      <c r="M8" s="17"/>
    </row>
    <row r="9" spans="1:13" x14ac:dyDescent="0.35">
      <c r="A9" s="23">
        <v>2</v>
      </c>
      <c r="B9" s="67"/>
      <c r="C9" s="119"/>
      <c r="D9" s="53"/>
      <c r="E9" s="53"/>
      <c r="F9" s="68"/>
      <c r="G9" s="68"/>
      <c r="H9" s="23"/>
      <c r="I9" s="25"/>
      <c r="J9" s="24"/>
    </row>
    <row r="10" spans="1:13" x14ac:dyDescent="0.35">
      <c r="A10" s="23">
        <v>3</v>
      </c>
      <c r="B10" s="118"/>
      <c r="C10" s="54"/>
      <c r="D10" s="53"/>
      <c r="E10" s="118"/>
      <c r="F10" s="122"/>
      <c r="G10" s="24"/>
      <c r="H10" s="23"/>
      <c r="I10" s="25"/>
      <c r="J10" s="24"/>
    </row>
    <row r="11" spans="1:13" x14ac:dyDescent="0.35">
      <c r="A11" s="23">
        <v>4</v>
      </c>
      <c r="B11" s="121"/>
      <c r="C11" s="55"/>
      <c r="D11" s="53"/>
      <c r="E11" s="118"/>
      <c r="F11" s="122"/>
      <c r="G11" s="24"/>
      <c r="H11" s="23"/>
      <c r="I11" s="25"/>
      <c r="J11" s="24"/>
    </row>
    <row r="12" spans="1:13" x14ac:dyDescent="0.35">
      <c r="A12" s="23">
        <v>5</v>
      </c>
      <c r="B12" s="53"/>
      <c r="C12" s="55"/>
      <c r="D12" s="53"/>
      <c r="E12" s="53"/>
      <c r="F12" s="68"/>
      <c r="G12" s="24"/>
      <c r="H12" s="23"/>
      <c r="I12" s="25"/>
      <c r="J12" s="24"/>
    </row>
    <row r="13" spans="1:13" x14ac:dyDescent="0.35">
      <c r="A13" s="23">
        <v>6</v>
      </c>
      <c r="B13" s="23"/>
      <c r="C13" s="28"/>
      <c r="D13" s="53"/>
      <c r="E13" s="53"/>
      <c r="F13" s="68"/>
      <c r="G13" s="68"/>
      <c r="H13" s="23"/>
      <c r="I13" s="25"/>
      <c r="J13" s="24"/>
    </row>
    <row r="14" spans="1:13" x14ac:dyDescent="0.35">
      <c r="A14" s="23">
        <v>7</v>
      </c>
      <c r="B14" s="23"/>
      <c r="C14" s="23"/>
      <c r="D14" s="53"/>
      <c r="E14" s="53"/>
      <c r="F14" s="68"/>
      <c r="G14" s="68"/>
      <c r="H14" s="23"/>
      <c r="I14" s="25"/>
      <c r="J14" s="17"/>
    </row>
    <row r="15" spans="1:13" x14ac:dyDescent="0.35">
      <c r="A15" s="23">
        <v>8</v>
      </c>
      <c r="B15" s="23"/>
      <c r="C15" s="27"/>
      <c r="D15" s="23"/>
      <c r="E15" s="23"/>
      <c r="F15" s="24"/>
      <c r="G15" s="24"/>
      <c r="H15" s="23"/>
      <c r="I15" s="25"/>
      <c r="J15" s="17"/>
    </row>
    <row r="16" spans="1:13" x14ac:dyDescent="0.35">
      <c r="A16" s="23">
        <v>9</v>
      </c>
      <c r="B16" s="23"/>
      <c r="C16" s="27"/>
      <c r="D16" s="23"/>
      <c r="E16" s="23"/>
      <c r="F16" s="24"/>
      <c r="G16" s="24"/>
      <c r="H16" s="23"/>
      <c r="I16" s="25"/>
      <c r="J16" s="17"/>
    </row>
    <row r="17" spans="1:10" x14ac:dyDescent="0.35">
      <c r="A17" s="23">
        <v>10</v>
      </c>
      <c r="B17" s="29"/>
      <c r="C17" s="30"/>
      <c r="D17" s="23"/>
      <c r="E17" s="23"/>
      <c r="F17" s="24"/>
      <c r="G17" s="24"/>
      <c r="H17" s="23"/>
      <c r="I17" s="25"/>
      <c r="J17" s="17"/>
    </row>
    <row r="18" spans="1:10" x14ac:dyDescent="0.35">
      <c r="A18" s="23">
        <v>11</v>
      </c>
      <c r="B18" s="23"/>
      <c r="C18" s="27"/>
      <c r="D18" s="23"/>
      <c r="E18" s="23"/>
      <c r="F18" s="24"/>
      <c r="G18" s="24"/>
      <c r="H18" s="23"/>
      <c r="I18" s="25"/>
      <c r="J18" s="17"/>
    </row>
    <row r="19" spans="1:10" x14ac:dyDescent="0.35">
      <c r="A19" s="23">
        <v>12</v>
      </c>
      <c r="B19" s="23"/>
      <c r="C19" s="30"/>
      <c r="D19" s="23"/>
      <c r="E19" s="23"/>
      <c r="F19" s="24"/>
      <c r="G19" s="24"/>
      <c r="H19" s="23"/>
      <c r="I19" s="25"/>
      <c r="J19" s="17"/>
    </row>
    <row r="20" spans="1:10" x14ac:dyDescent="0.35">
      <c r="A20" s="23">
        <v>13</v>
      </c>
      <c r="B20" s="23"/>
      <c r="C20" s="30"/>
      <c r="D20" s="23"/>
      <c r="E20" s="23"/>
      <c r="F20" s="24"/>
      <c r="G20" s="24"/>
      <c r="H20" s="23"/>
      <c r="I20" s="25"/>
      <c r="J20" s="17"/>
    </row>
    <row r="21" spans="1:10" x14ac:dyDescent="0.35">
      <c r="A21" s="23">
        <v>14</v>
      </c>
      <c r="B21" s="23"/>
      <c r="C21" s="30"/>
      <c r="D21" s="23"/>
      <c r="E21" s="23"/>
      <c r="F21" s="24"/>
      <c r="G21" s="24"/>
      <c r="H21" s="23"/>
      <c r="I21" s="25"/>
      <c r="J21" s="17"/>
    </row>
    <row r="22" spans="1:10" x14ac:dyDescent="0.35">
      <c r="A22" s="23">
        <v>15</v>
      </c>
      <c r="B22" s="23"/>
      <c r="C22" s="30"/>
      <c r="D22" s="23"/>
      <c r="E22" s="23"/>
      <c r="F22" s="24"/>
      <c r="G22" s="24"/>
      <c r="H22" s="23"/>
      <c r="I22" s="25"/>
      <c r="J22" s="17"/>
    </row>
    <row r="23" spans="1:10" x14ac:dyDescent="0.35">
      <c r="A23" s="23">
        <v>16</v>
      </c>
      <c r="B23" s="29"/>
      <c r="C23" s="30"/>
      <c r="D23" s="23"/>
      <c r="E23" s="23"/>
      <c r="F23" s="24"/>
      <c r="G23" s="24"/>
      <c r="H23" s="23"/>
      <c r="I23" s="25"/>
      <c r="J23" s="17"/>
    </row>
    <row r="24" spans="1:10" x14ac:dyDescent="0.35">
      <c r="A24" s="23">
        <v>17</v>
      </c>
      <c r="B24" s="23"/>
      <c r="C24" s="30"/>
      <c r="D24" s="23"/>
      <c r="E24" s="23"/>
      <c r="F24" s="24"/>
      <c r="G24" s="24"/>
      <c r="H24" s="23"/>
      <c r="I24" s="25"/>
      <c r="J24" s="17"/>
    </row>
    <row r="25" spans="1:10" x14ac:dyDescent="0.35">
      <c r="A25" s="23">
        <v>18</v>
      </c>
      <c r="B25" s="23"/>
      <c r="C25" s="30"/>
      <c r="D25" s="23"/>
      <c r="E25" s="23"/>
      <c r="F25" s="24"/>
      <c r="G25" s="24"/>
      <c r="H25" s="23"/>
      <c r="I25" s="25"/>
    </row>
    <row r="26" spans="1:10" x14ac:dyDescent="0.35">
      <c r="A26" s="23">
        <v>19</v>
      </c>
      <c r="B26" s="23"/>
      <c r="C26" s="30"/>
      <c r="D26" s="23"/>
      <c r="E26" s="23"/>
      <c r="F26" s="24"/>
      <c r="G26" s="24"/>
      <c r="H26" s="23"/>
      <c r="I26" s="25"/>
    </row>
    <row r="27" spans="1:10" x14ac:dyDescent="0.35">
      <c r="A27" s="23">
        <v>20</v>
      </c>
      <c r="B27" s="23"/>
      <c r="C27" s="26"/>
      <c r="D27" s="23"/>
      <c r="E27" s="23"/>
      <c r="F27" s="19"/>
      <c r="G27" s="17"/>
      <c r="H27" s="23"/>
      <c r="I27" s="25"/>
    </row>
    <row r="28" spans="1:10" x14ac:dyDescent="0.35">
      <c r="A28" s="23"/>
      <c r="B28" s="17"/>
      <c r="C28" s="17"/>
      <c r="D28" s="17"/>
      <c r="E28" s="17"/>
      <c r="F28" s="17"/>
      <c r="G28" s="17"/>
      <c r="H28" s="17"/>
      <c r="I28" s="17"/>
    </row>
    <row r="29" spans="1:10" x14ac:dyDescent="0.35">
      <c r="A29" s="23"/>
      <c r="B29" s="17"/>
      <c r="C29" s="17"/>
      <c r="D29" s="17"/>
      <c r="E29" s="17"/>
      <c r="F29" s="17"/>
      <c r="G29" s="17"/>
      <c r="H29" s="17"/>
      <c r="I29" s="17"/>
    </row>
    <row r="30" spans="1:10" x14ac:dyDescent="0.35">
      <c r="A30" s="23"/>
      <c r="B30" s="17"/>
      <c r="C30" s="17"/>
      <c r="D30" s="17"/>
      <c r="E30" s="17"/>
      <c r="F30" s="17"/>
      <c r="G30" s="17"/>
      <c r="H30" s="17"/>
      <c r="I30" s="17"/>
    </row>
    <row r="31" spans="1:10" x14ac:dyDescent="0.35">
      <c r="A31" s="23"/>
      <c r="B31" s="17"/>
      <c r="C31" s="17"/>
      <c r="D31" s="17"/>
      <c r="E31" s="17"/>
      <c r="F31" s="17"/>
      <c r="G31" s="17"/>
      <c r="H31" s="17"/>
      <c r="I31" s="17"/>
    </row>
    <row r="32" spans="1:10" x14ac:dyDescent="0.35">
      <c r="A32" s="23"/>
      <c r="B32" s="17"/>
      <c r="C32" s="17"/>
      <c r="D32" s="17"/>
      <c r="E32" s="17"/>
      <c r="F32" s="17"/>
      <c r="G32" s="17"/>
      <c r="H32" s="17"/>
      <c r="I32" s="17"/>
    </row>
    <row r="33" spans="1:9" x14ac:dyDescent="0.35">
      <c r="A33" s="23"/>
      <c r="B33" s="17"/>
      <c r="C33" s="17"/>
      <c r="D33" s="17"/>
      <c r="E33" s="17"/>
      <c r="F33" s="17"/>
      <c r="G33" s="17"/>
      <c r="H33" s="17"/>
      <c r="I33" s="17"/>
    </row>
    <row r="34" spans="1:9" x14ac:dyDescent="0.35">
      <c r="A34" s="23"/>
      <c r="B34" s="17"/>
      <c r="C34" s="17"/>
      <c r="D34" s="17"/>
      <c r="E34" s="17"/>
      <c r="F34" s="17"/>
      <c r="G34" s="17"/>
      <c r="H34" s="17"/>
      <c r="I34" s="17"/>
    </row>
    <row r="35" spans="1:9" x14ac:dyDescent="0.35">
      <c r="A35" s="23"/>
      <c r="B35" s="17"/>
      <c r="C35" s="17"/>
      <c r="D35" s="17"/>
      <c r="E35" s="17"/>
      <c r="F35" s="17"/>
      <c r="G35" s="17"/>
      <c r="H35" s="17"/>
      <c r="I35" s="17"/>
    </row>
    <row r="36" spans="1:9" x14ac:dyDescent="0.35">
      <c r="A36" s="23"/>
      <c r="B36" s="17"/>
      <c r="C36" s="17"/>
      <c r="D36" s="17"/>
      <c r="E36" s="17"/>
      <c r="F36" s="17"/>
      <c r="G36" s="17"/>
      <c r="H36" s="17"/>
      <c r="I36" s="17"/>
    </row>
    <row r="37" spans="1:9" x14ac:dyDescent="0.35">
      <c r="A37" s="23"/>
      <c r="B37" s="17"/>
      <c r="C37" s="17"/>
      <c r="D37" s="17"/>
      <c r="E37" s="17"/>
      <c r="F37" s="17"/>
      <c r="G37" s="17"/>
      <c r="H37" s="17"/>
      <c r="I37" s="17"/>
    </row>
    <row r="38" spans="1:9" x14ac:dyDescent="0.35">
      <c r="A38" s="23"/>
      <c r="B38" s="17"/>
      <c r="C38" s="17"/>
      <c r="D38" s="17"/>
      <c r="E38" s="17"/>
      <c r="F38" s="17"/>
      <c r="G38" s="17"/>
      <c r="H38" s="17"/>
      <c r="I38" s="17"/>
    </row>
    <row r="39" spans="1:9" x14ac:dyDescent="0.35">
      <c r="A39" s="23"/>
      <c r="B39" s="17"/>
      <c r="C39" s="17"/>
      <c r="D39" s="17"/>
      <c r="E39" s="17"/>
      <c r="F39" s="17"/>
      <c r="G39" s="17"/>
      <c r="H39" s="17"/>
      <c r="I39" s="17"/>
    </row>
    <row r="40" spans="1:9" x14ac:dyDescent="0.35">
      <c r="A40" s="23"/>
      <c r="B40" s="17"/>
      <c r="C40" s="17"/>
      <c r="D40" s="17"/>
      <c r="E40" s="17"/>
      <c r="F40" s="17"/>
      <c r="G40" s="17"/>
      <c r="H40" s="17"/>
      <c r="I40" s="17"/>
    </row>
    <row r="41" spans="1:9" x14ac:dyDescent="0.35">
      <c r="A41" s="23"/>
    </row>
    <row r="42" spans="1:9" x14ac:dyDescent="0.35">
      <c r="A42" s="23"/>
    </row>
    <row r="43" spans="1:9" x14ac:dyDescent="0.35">
      <c r="A43" s="23"/>
    </row>
    <row r="44" spans="1:9" x14ac:dyDescent="0.35">
      <c r="A44" s="23"/>
    </row>
    <row r="45" spans="1:9" x14ac:dyDescent="0.35">
      <c r="A45" s="23"/>
    </row>
    <row r="46" spans="1:9" x14ac:dyDescent="0.35">
      <c r="A46" s="23"/>
    </row>
    <row r="47" spans="1:9" x14ac:dyDescent="0.35">
      <c r="A47" s="23"/>
    </row>
    <row r="48" spans="1:9" x14ac:dyDescent="0.35">
      <c r="A48" s="23"/>
    </row>
    <row r="49" spans="1:1" x14ac:dyDescent="0.35">
      <c r="A49" s="23"/>
    </row>
    <row r="50" spans="1:1" x14ac:dyDescent="0.35">
      <c r="A50" s="23"/>
    </row>
  </sheetData>
  <pageMargins left="0.7" right="0.7" top="0.75" bottom="0.75" header="0.3" footer="0.3"/>
  <pageSetup orientation="portrait" horizontalDpi="1200" verticalDpi="1200" r:id="rId1"/>
  <customProperties>
    <customPr name="_pios_id" r:id="rId2"/>
    <customPr name="Epm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1383-31B5-4756-A038-C91B318FD5B1}">
  <dimension ref="A1:R32"/>
  <sheetViews>
    <sheetView workbookViewId="0">
      <selection activeCell="D17" sqref="D17"/>
    </sheetView>
  </sheetViews>
  <sheetFormatPr defaultRowHeight="14.5" x14ac:dyDescent="0.35"/>
  <cols>
    <col min="1" max="1" width="32.36328125" bestFit="1" customWidth="1"/>
    <col min="2" max="2" width="2.6328125" style="236" customWidth="1"/>
    <col min="3" max="4" width="15.6328125" style="236" customWidth="1"/>
    <col min="5" max="5" width="2.6328125" style="8" customWidth="1"/>
    <col min="6" max="7" width="15.6328125" customWidth="1"/>
    <col min="8" max="8" width="2.6328125" style="8" customWidth="1"/>
    <col min="9" max="10" width="15.6328125" customWidth="1"/>
    <col min="11" max="11" width="2.6328125" style="8" customWidth="1"/>
    <col min="12" max="13" width="15.6328125" style="31" customWidth="1"/>
    <col min="14" max="14" width="2.6328125" customWidth="1"/>
    <col min="15" max="16" width="15.6328125" customWidth="1"/>
  </cols>
  <sheetData>
    <row r="1" spans="1:18" x14ac:dyDescent="0.35">
      <c r="C1" s="236" t="str">
        <f>LEFT(Review!$A$3,4)&amp;" Q1"</f>
        <v>FY2# Q1</v>
      </c>
      <c r="F1" s="236" t="str">
        <f>LEFT(Review!$A$3,4)&amp;" Q2"</f>
        <v>FY2# Q2</v>
      </c>
      <c r="G1" s="48"/>
      <c r="I1" s="236" t="str">
        <f>LEFT(Review!$A$3,4)&amp;" Q3"</f>
        <v>FY2# Q3</v>
      </c>
      <c r="J1" s="48"/>
      <c r="L1" s="236" t="str">
        <f>LEFT(Review!$A$3,4)&amp;" Q4"</f>
        <v>FY2# Q4</v>
      </c>
      <c r="M1" s="48"/>
      <c r="O1" s="236" t="s">
        <v>1035</v>
      </c>
    </row>
    <row r="2" spans="1:18" x14ac:dyDescent="0.35">
      <c r="C2" s="249" t="s">
        <v>452</v>
      </c>
      <c r="D2" s="249" t="s">
        <v>453</v>
      </c>
      <c r="E2" s="235"/>
      <c r="F2" s="249" t="s">
        <v>452</v>
      </c>
      <c r="G2" s="249" t="s">
        <v>453</v>
      </c>
      <c r="H2" s="235"/>
      <c r="I2" s="249" t="s">
        <v>452</v>
      </c>
      <c r="J2" s="249" t="s">
        <v>453</v>
      </c>
      <c r="K2" s="235"/>
      <c r="L2" s="249" t="s">
        <v>452</v>
      </c>
      <c r="M2" s="249" t="s">
        <v>453</v>
      </c>
      <c r="N2" s="249"/>
      <c r="O2" s="249" t="s">
        <v>452</v>
      </c>
      <c r="P2" s="249" t="s">
        <v>453</v>
      </c>
    </row>
    <row r="3" spans="1:18" x14ac:dyDescent="0.35">
      <c r="A3" t="s">
        <v>449</v>
      </c>
      <c r="C3" s="237">
        <f>'WHT PreConsol'!C5-C5</f>
        <v>10977903.210000001</v>
      </c>
      <c r="D3" s="237">
        <f>'WHT PreConsol'!D5-D5</f>
        <v>12775277.949999999</v>
      </c>
      <c r="E3" s="9"/>
      <c r="F3" s="1">
        <f>'WHT PreConsol'!E5-F5</f>
        <v>3557372.55</v>
      </c>
      <c r="G3" s="237">
        <f>'WHT PreConsol'!F5-G5</f>
        <v>7389672.8899999997</v>
      </c>
      <c r="H3" s="9"/>
      <c r="I3" s="1">
        <f>'WHT PreConsol'!G5-I5</f>
        <v>7466004.7199999997</v>
      </c>
      <c r="J3" s="237">
        <f>'WHT PreConsol'!H5-J5</f>
        <v>7398949.7999999998</v>
      </c>
      <c r="K3" s="9"/>
      <c r="L3" s="12">
        <f>'WHT PreConsol'!I5-L5</f>
        <v>-5821186.8499999996</v>
      </c>
      <c r="M3" s="237">
        <f>'WHT PreConsol'!J5-M5</f>
        <v>-4834517.3499999996</v>
      </c>
      <c r="O3" s="1"/>
      <c r="P3" s="49"/>
    </row>
    <row r="4" spans="1:18" x14ac:dyDescent="0.35">
      <c r="A4" t="s">
        <v>448</v>
      </c>
      <c r="C4" s="237"/>
      <c r="D4" s="237"/>
      <c r="E4" s="9"/>
      <c r="F4" s="1"/>
      <c r="G4" s="1"/>
      <c r="H4" s="9"/>
      <c r="I4" s="12"/>
      <c r="J4" s="12"/>
      <c r="K4" s="9"/>
      <c r="L4" s="12"/>
      <c r="M4" s="12"/>
      <c r="O4" s="1">
        <f>'Contract Asset WHT'!AA2</f>
        <v>3491657.0259799995</v>
      </c>
      <c r="P4" s="1">
        <f>'Contract Asset WHT'!AB2</f>
        <v>5448729.590327586</v>
      </c>
      <c r="Q4" s="15"/>
      <c r="R4" s="15"/>
    </row>
    <row r="5" spans="1:18" s="31" customFormat="1" x14ac:dyDescent="0.35">
      <c r="A5" s="31" t="s">
        <v>485</v>
      </c>
      <c r="B5" s="236"/>
      <c r="C5" s="237"/>
      <c r="D5" s="237"/>
      <c r="E5" s="9"/>
      <c r="F5" s="12">
        <f>-C4</f>
        <v>0</v>
      </c>
      <c r="G5" s="237">
        <f>-D4</f>
        <v>0</v>
      </c>
      <c r="H5" s="9"/>
      <c r="I5" s="237">
        <f>-F4</f>
        <v>0</v>
      </c>
      <c r="J5" s="237">
        <f>-G4</f>
        <v>0</v>
      </c>
      <c r="K5" s="9"/>
      <c r="L5" s="237">
        <f>-I4</f>
        <v>0</v>
      </c>
      <c r="M5" s="237">
        <f>-J4</f>
        <v>0</v>
      </c>
      <c r="O5" s="12"/>
      <c r="P5" s="12"/>
      <c r="Q5" s="15"/>
      <c r="R5" s="15"/>
    </row>
    <row r="6" spans="1:18" x14ac:dyDescent="0.35">
      <c r="A6" t="s">
        <v>450</v>
      </c>
      <c r="C6" s="240">
        <f>SUM(C3:C5)</f>
        <v>10977903.210000001</v>
      </c>
      <c r="D6" s="240">
        <f>SUM(D3:D5)</f>
        <v>12775277.949999999</v>
      </c>
      <c r="E6" s="7"/>
      <c r="F6" s="4">
        <f>SUM(F3:F5)</f>
        <v>3557372.55</v>
      </c>
      <c r="G6" s="4">
        <f>SUM(G3:G5)</f>
        <v>7389672.8899999997</v>
      </c>
      <c r="H6" s="7"/>
      <c r="I6" s="4">
        <f>SUM(I3:I5)</f>
        <v>7466004.7199999997</v>
      </c>
      <c r="J6" s="4">
        <f>SUM(J3:J5)</f>
        <v>7398949.7999999998</v>
      </c>
      <c r="K6" s="7"/>
      <c r="L6" s="4">
        <f>SUM(L3:L5)</f>
        <v>-5821186.8499999996</v>
      </c>
      <c r="M6" s="4">
        <f>SUM(M3:M5)</f>
        <v>-4834517.3499999996</v>
      </c>
    </row>
    <row r="8" spans="1:18" x14ac:dyDescent="0.35">
      <c r="A8" t="s">
        <v>458</v>
      </c>
      <c r="C8" s="243">
        <f>'License Revenue By QTR'!B21</f>
        <v>180902356.68000001</v>
      </c>
      <c r="D8" s="243">
        <f>'License Revenue By QTR'!C21</f>
        <v>177816497.73999998</v>
      </c>
      <c r="E8" s="9"/>
      <c r="F8" s="6">
        <f>'License Revenue By QTR'!D21</f>
        <v>154414923.12</v>
      </c>
      <c r="G8" s="6">
        <f>'License Revenue By QTR'!E21</f>
        <v>136719464.84999999</v>
      </c>
      <c r="H8" s="9"/>
      <c r="I8" s="6">
        <f>'License Revenue By QTR'!F21</f>
        <v>138358083.03999999</v>
      </c>
      <c r="J8" s="6">
        <f>'License Revenue By QTR'!G21</f>
        <v>120067140.03000002</v>
      </c>
      <c r="K8" s="9"/>
      <c r="L8" s="16">
        <f>'License Revenue By QTR'!H21</f>
        <v>1738532.0499999998</v>
      </c>
      <c r="M8" s="43">
        <f>'License Revenue By QTR'!I21</f>
        <v>-197202.81999999998</v>
      </c>
    </row>
    <row r="9" spans="1:18" x14ac:dyDescent="0.35">
      <c r="A9" t="s">
        <v>457</v>
      </c>
      <c r="C9" s="238">
        <f>C6/C8</f>
        <v>6.068413596965419E-2</v>
      </c>
      <c r="D9" s="238">
        <f t="shared" ref="D9" si="0">D6/D8</f>
        <v>7.1845290579728868E-2</v>
      </c>
      <c r="E9" s="10"/>
      <c r="F9" s="2">
        <f t="shared" ref="F9:J9" si="1">F6/F8</f>
        <v>2.3037751003091002E-2</v>
      </c>
      <c r="G9" s="2">
        <f t="shared" si="1"/>
        <v>5.4049896246357344E-2</v>
      </c>
      <c r="H9" s="10"/>
      <c r="I9" s="2">
        <f t="shared" si="1"/>
        <v>5.396146402116269E-2</v>
      </c>
      <c r="J9" s="2">
        <f t="shared" si="1"/>
        <v>6.162343667177627E-2</v>
      </c>
      <c r="K9" s="10"/>
      <c r="L9" s="13">
        <f>L6/L8</f>
        <v>-3.348334504388343</v>
      </c>
      <c r="M9" s="13">
        <f>M6/M8</f>
        <v>24.515457486865554</v>
      </c>
    </row>
    <row r="11" spans="1:18" x14ac:dyDescent="0.35">
      <c r="A11" t="s">
        <v>455</v>
      </c>
      <c r="C11" s="237">
        <f>C8</f>
        <v>180902356.68000001</v>
      </c>
      <c r="D11" s="237">
        <f>D8</f>
        <v>177816497.73999998</v>
      </c>
      <c r="E11" s="9"/>
      <c r="F11" s="1">
        <f>C8+F8</f>
        <v>335317279.80000001</v>
      </c>
      <c r="G11" s="12">
        <f>D8+G8</f>
        <v>314535962.58999997</v>
      </c>
      <c r="H11" s="9"/>
      <c r="I11" s="1">
        <f>C8+F8+I8</f>
        <v>473675362.84000003</v>
      </c>
      <c r="J11" s="12">
        <f>D8+G8+J8</f>
        <v>434603102.62</v>
      </c>
      <c r="K11" s="9"/>
      <c r="L11" s="12">
        <f>C8+F8+I8+L8</f>
        <v>475413894.89000005</v>
      </c>
      <c r="M11" s="49">
        <f>D8+G8+J8+M8</f>
        <v>434405899.80000001</v>
      </c>
    </row>
    <row r="12" spans="1:18" x14ac:dyDescent="0.35">
      <c r="A12" t="s">
        <v>456</v>
      </c>
      <c r="C12" s="241">
        <f>C6</f>
        <v>10977903.210000001</v>
      </c>
      <c r="D12" s="241">
        <f>D6</f>
        <v>12775277.949999999</v>
      </c>
      <c r="E12" s="7"/>
      <c r="F12" s="3">
        <f>C6+F6</f>
        <v>14535275.760000002</v>
      </c>
      <c r="G12" s="3">
        <f>D6+G6</f>
        <v>20164950.84</v>
      </c>
      <c r="H12" s="7"/>
      <c r="I12" s="3">
        <f>F6+I6+C6</f>
        <v>22001280.48</v>
      </c>
      <c r="J12" s="239">
        <f>G6+J6+D6</f>
        <v>27563900.640000001</v>
      </c>
      <c r="K12" s="7"/>
      <c r="L12" s="46">
        <f>F6+I6+C6+L6</f>
        <v>16180093.630000001</v>
      </c>
      <c r="M12" s="239">
        <f>G6+J6+D6+M6</f>
        <v>22729383.289999999</v>
      </c>
    </row>
    <row r="13" spans="1:18" x14ac:dyDescent="0.35">
      <c r="A13" t="s">
        <v>451</v>
      </c>
      <c r="C13" s="242">
        <f>C12/C11</f>
        <v>6.068413596965419E-2</v>
      </c>
      <c r="D13" s="242">
        <f>D12/D11</f>
        <v>7.1845290579728868E-2</v>
      </c>
      <c r="E13" s="10"/>
      <c r="F13" s="5">
        <f>F12/F11</f>
        <v>4.3347827969586201E-2</v>
      </c>
      <c r="G13" s="5">
        <f>G12/G11</f>
        <v>6.4110159849305265E-2</v>
      </c>
      <c r="H13" s="10"/>
      <c r="I13" s="5">
        <f>I12/I11</f>
        <v>4.6448015256878965E-2</v>
      </c>
      <c r="J13" s="5">
        <f>J12/J11</f>
        <v>6.3423156608480996E-2</v>
      </c>
      <c r="K13" s="10"/>
      <c r="L13" s="5">
        <f>L12/L11</f>
        <v>3.4033699485673863E-2</v>
      </c>
      <c r="M13" s="5">
        <f>M12/M11</f>
        <v>5.2322915734948766E-2</v>
      </c>
    </row>
    <row r="15" spans="1:18" x14ac:dyDescent="0.35">
      <c r="A15" s="11" t="s">
        <v>484</v>
      </c>
    </row>
    <row r="16" spans="1:18" s="31" customFormat="1" x14ac:dyDescent="0.35">
      <c r="A16" s="8"/>
      <c r="B16" s="236"/>
      <c r="C16" s="236"/>
      <c r="D16" s="236"/>
      <c r="E16" s="8"/>
      <c r="H16" s="8"/>
      <c r="K16" s="8"/>
      <c r="O16"/>
      <c r="P16"/>
    </row>
    <row r="17" spans="1:17" x14ac:dyDescent="0.35">
      <c r="A17" t="s">
        <v>479</v>
      </c>
      <c r="C17" s="239">
        <f>ROUND(C4,)</f>
        <v>0</v>
      </c>
      <c r="D17" s="239">
        <f>ROUND(D4,)</f>
        <v>0</v>
      </c>
      <c r="F17" s="239">
        <f>ROUND(F4,)</f>
        <v>0</v>
      </c>
      <c r="G17" s="239">
        <f>ROUND(G4,)</f>
        <v>0</v>
      </c>
      <c r="I17" s="239">
        <f>ROUND(I4,)</f>
        <v>0</v>
      </c>
      <c r="J17" s="239">
        <f>ROUND(J4,)</f>
        <v>0</v>
      </c>
      <c r="L17" s="239">
        <f>ROUND(L4,)</f>
        <v>0</v>
      </c>
      <c r="M17" s="239">
        <f>ROUND(M4,)</f>
        <v>0</v>
      </c>
    </row>
    <row r="18" spans="1:17" x14ac:dyDescent="0.35">
      <c r="A18" t="s">
        <v>483</v>
      </c>
      <c r="C18" s="239">
        <f>ROUND(-C4,)</f>
        <v>0</v>
      </c>
      <c r="D18" s="239">
        <f>ROUND(-D4,)</f>
        <v>0</v>
      </c>
      <c r="F18" s="239">
        <f>ROUND(-F4,)</f>
        <v>0</v>
      </c>
      <c r="G18" s="239">
        <f>ROUND(-G4,)</f>
        <v>0</v>
      </c>
      <c r="I18" s="239">
        <f>ROUND(-I4,)</f>
        <v>0</v>
      </c>
      <c r="J18" s="239">
        <f>ROUND(-J4,)</f>
        <v>0</v>
      </c>
      <c r="L18" s="239">
        <f>ROUND(-L4,)</f>
        <v>0</v>
      </c>
      <c r="M18" s="239">
        <f>ROUND(-M4,)</f>
        <v>0</v>
      </c>
    </row>
    <row r="19" spans="1:17" x14ac:dyDescent="0.35">
      <c r="F19" s="236"/>
      <c r="G19" s="236"/>
      <c r="I19" s="236"/>
      <c r="J19" s="236"/>
      <c r="L19" s="236"/>
      <c r="M19" s="236"/>
    </row>
    <row r="20" spans="1:17" x14ac:dyDescent="0.35">
      <c r="A20" t="s">
        <v>486</v>
      </c>
      <c r="C20" s="239"/>
      <c r="F20" s="239"/>
      <c r="G20" s="236"/>
      <c r="I20" s="239"/>
      <c r="J20" s="236"/>
      <c r="L20" s="239"/>
      <c r="M20" s="236"/>
    </row>
    <row r="21" spans="1:17" x14ac:dyDescent="0.35">
      <c r="F21" s="236"/>
      <c r="G21" s="236"/>
      <c r="I21" s="236"/>
      <c r="J21" s="236"/>
      <c r="L21" s="236"/>
      <c r="M21" s="236"/>
    </row>
    <row r="22" spans="1:17" x14ac:dyDescent="0.35">
      <c r="A22" s="31" t="s">
        <v>479</v>
      </c>
      <c r="C22" s="237"/>
      <c r="D22" s="237"/>
      <c r="F22" s="237"/>
      <c r="G22" s="237"/>
      <c r="I22" s="237"/>
      <c r="J22" s="237"/>
      <c r="L22" s="237"/>
      <c r="M22" s="237"/>
      <c r="Q22" s="50"/>
    </row>
    <row r="23" spans="1:17" x14ac:dyDescent="0.35">
      <c r="A23" s="31" t="s">
        <v>483</v>
      </c>
      <c r="C23" s="237"/>
      <c r="D23" s="237"/>
      <c r="F23" s="237"/>
      <c r="G23" s="237"/>
      <c r="I23" s="237"/>
      <c r="J23" s="237"/>
      <c r="L23" s="237"/>
      <c r="M23" s="237"/>
    </row>
    <row r="24" spans="1:17" x14ac:dyDescent="0.35">
      <c r="F24" s="236"/>
      <c r="G24" s="236"/>
      <c r="I24" s="236"/>
      <c r="J24" s="236"/>
      <c r="L24" s="236"/>
      <c r="M24" s="236"/>
    </row>
    <row r="25" spans="1:17" x14ac:dyDescent="0.35">
      <c r="A25" t="s">
        <v>487</v>
      </c>
      <c r="F25" s="236"/>
      <c r="G25" s="236"/>
      <c r="I25" s="236"/>
      <c r="J25" s="236"/>
      <c r="L25" s="236"/>
      <c r="M25" s="236"/>
    </row>
    <row r="26" spans="1:17" x14ac:dyDescent="0.35">
      <c r="F26" s="236"/>
      <c r="G26" s="236"/>
      <c r="I26" s="236"/>
      <c r="J26" s="236"/>
      <c r="L26" s="236"/>
      <c r="M26" s="236"/>
    </row>
    <row r="27" spans="1:17" x14ac:dyDescent="0.35">
      <c r="A27" s="31" t="s">
        <v>479</v>
      </c>
      <c r="C27" s="239">
        <f>ROUND(C17-C22,0)</f>
        <v>0</v>
      </c>
      <c r="D27" s="239">
        <f>ROUND(D17-D22,0)</f>
        <v>0</v>
      </c>
      <c r="F27" s="239">
        <f>ROUND(F17-F22,0)</f>
        <v>0</v>
      </c>
      <c r="G27" s="239">
        <f>ROUND(G17-G22,0)</f>
        <v>0</v>
      </c>
      <c r="I27" s="239">
        <f>ROUND(I17-I22,0)</f>
        <v>0</v>
      </c>
      <c r="J27" s="239">
        <f>ROUND(J17-J22,0)</f>
        <v>0</v>
      </c>
      <c r="L27" s="239">
        <f>ROUND(L17-L22,0)</f>
        <v>0</v>
      </c>
      <c r="M27" s="239">
        <f>ROUND(M17-M22,0)</f>
        <v>0</v>
      </c>
      <c r="N27" s="31"/>
    </row>
    <row r="28" spans="1:17" x14ac:dyDescent="0.35">
      <c r="A28" s="31" t="s">
        <v>483</v>
      </c>
      <c r="C28" s="239">
        <f>ROUND(C18-C23,0)</f>
        <v>0</v>
      </c>
      <c r="D28" s="239">
        <f>ROUND(D18-D23,0)</f>
        <v>0</v>
      </c>
      <c r="F28" s="239">
        <f>ROUND(F18-F23,0)</f>
        <v>0</v>
      </c>
      <c r="G28" s="239">
        <f>ROUND(G18-G23,0)</f>
        <v>0</v>
      </c>
      <c r="I28" s="239">
        <f>ROUND(I18-I23,0)</f>
        <v>0</v>
      </c>
      <c r="J28" s="239">
        <f>ROUND(J18-J23,0)</f>
        <v>0</v>
      </c>
      <c r="L28" s="239">
        <f>ROUND(L18-L23,0)</f>
        <v>0</v>
      </c>
      <c r="M28" s="239">
        <f>ROUND(M18-M23,0)</f>
        <v>0</v>
      </c>
      <c r="N28" s="31"/>
    </row>
    <row r="30" spans="1:17" s="48" customFormat="1" x14ac:dyDescent="0.35">
      <c r="B30" s="236"/>
      <c r="C30" s="236"/>
      <c r="D30" s="236"/>
      <c r="E30" s="8"/>
      <c r="H30" s="8"/>
      <c r="K30" s="8"/>
      <c r="O30"/>
      <c r="P30"/>
    </row>
    <row r="31" spans="1:17" x14ac:dyDescent="0.35">
      <c r="L31" s="51"/>
      <c r="M31" s="51"/>
    </row>
    <row r="32" spans="1:17" x14ac:dyDescent="0.35">
      <c r="A32" s="48"/>
    </row>
  </sheetData>
  <pageMargins left="0.7" right="0.7" top="0.75" bottom="0.75" header="0.3" footer="0.3"/>
  <pageSetup orientation="portrait" verticalDpi="1200" r:id="rId1"/>
  <customProperties>
    <customPr name="_pios_id" r:id="rId2"/>
    <customPr name="Epm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3E4D-60ED-47B5-97F4-4D990AF91953}">
  <dimension ref="F13"/>
  <sheetViews>
    <sheetView workbookViewId="0">
      <selection activeCell="F17" sqref="F17"/>
    </sheetView>
  </sheetViews>
  <sheetFormatPr defaultRowHeight="14.5" x14ac:dyDescent="0.35"/>
  <cols>
    <col min="2" max="2" width="35.6328125" bestFit="1" customWidth="1"/>
    <col min="4" max="4" width="15.08984375" bestFit="1" customWidth="1"/>
    <col min="6" max="6" width="12.36328125" bestFit="1" customWidth="1"/>
  </cols>
  <sheetData>
    <row r="13" spans="6:6" x14ac:dyDescent="0.35">
      <c r="F13" s="120"/>
    </row>
  </sheetData>
  <pageMargins left="0.7" right="0.7" top="0.75" bottom="0.75" header="0.3" footer="0.3"/>
  <customProperties>
    <customPr name="_pios_id" r:id="rId1"/>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D6D74-F969-4FD1-B36C-DBE0C9CF6FC7}">
  <dimension ref="A1:G405"/>
  <sheetViews>
    <sheetView workbookViewId="0">
      <selection activeCell="C11" sqref="C11"/>
    </sheetView>
  </sheetViews>
  <sheetFormatPr defaultRowHeight="14.5" x14ac:dyDescent="0.35"/>
  <cols>
    <col min="1" max="1" width="41.08984375" bestFit="1" customWidth="1"/>
    <col min="2" max="2" width="11.81640625" bestFit="1" customWidth="1"/>
    <col min="3" max="3" width="21.90625" bestFit="1" customWidth="1"/>
    <col min="4" max="4" width="14.6328125" bestFit="1" customWidth="1"/>
    <col min="5" max="5" width="10.90625" bestFit="1" customWidth="1"/>
    <col min="6" max="6" width="23.7265625" bestFit="1" customWidth="1"/>
    <col min="7" max="7" width="16.36328125" bestFit="1" customWidth="1"/>
  </cols>
  <sheetData>
    <row r="1" spans="1:7" x14ac:dyDescent="0.35">
      <c r="A1" s="258" t="s">
        <v>597</v>
      </c>
      <c r="B1" s="236" t="s">
        <v>1029</v>
      </c>
      <c r="C1" s="236" t="s">
        <v>1031</v>
      </c>
      <c r="D1" s="236" t="s">
        <v>1032</v>
      </c>
      <c r="E1" s="236" t="s">
        <v>1030</v>
      </c>
      <c r="F1" s="236" t="s">
        <v>1034</v>
      </c>
      <c r="G1" s="236" t="s">
        <v>1033</v>
      </c>
    </row>
    <row r="2" spans="1:7" x14ac:dyDescent="0.35">
      <c r="A2" s="252" t="s">
        <v>259</v>
      </c>
      <c r="B2" s="239">
        <v>57736</v>
      </c>
      <c r="C2" s="257">
        <v>0.05</v>
      </c>
      <c r="D2" s="239">
        <v>2886.8</v>
      </c>
      <c r="E2" s="239"/>
      <c r="F2" s="257">
        <v>0.1</v>
      </c>
      <c r="G2" s="239">
        <v>0</v>
      </c>
    </row>
    <row r="3" spans="1:7" x14ac:dyDescent="0.35">
      <c r="A3" s="259" t="s">
        <v>633</v>
      </c>
      <c r="B3" s="239">
        <v>190</v>
      </c>
      <c r="C3" s="257">
        <v>0.05</v>
      </c>
      <c r="D3" s="239">
        <v>9.5</v>
      </c>
      <c r="E3" s="239"/>
      <c r="F3" s="257">
        <v>0.1</v>
      </c>
      <c r="G3" s="239">
        <v>0</v>
      </c>
    </row>
    <row r="4" spans="1:7" x14ac:dyDescent="0.35">
      <c r="A4" s="259" t="s">
        <v>257</v>
      </c>
      <c r="B4" s="239">
        <v>57546</v>
      </c>
      <c r="C4" s="257">
        <v>5.000000000000001E-2</v>
      </c>
      <c r="D4" s="239">
        <v>2877.3</v>
      </c>
      <c r="E4" s="239"/>
      <c r="F4" s="257">
        <v>0.10000000000000002</v>
      </c>
      <c r="G4" s="239">
        <v>0</v>
      </c>
    </row>
    <row r="5" spans="1:7" x14ac:dyDescent="0.35">
      <c r="A5" s="252" t="s">
        <v>460</v>
      </c>
      <c r="B5" s="239">
        <v>350000</v>
      </c>
      <c r="C5" s="257">
        <v>0</v>
      </c>
      <c r="D5" s="239">
        <v>0</v>
      </c>
      <c r="E5" s="239"/>
      <c r="F5" s="257">
        <v>0</v>
      </c>
      <c r="G5" s="239">
        <v>0</v>
      </c>
    </row>
    <row r="6" spans="1:7" x14ac:dyDescent="0.35">
      <c r="A6" s="259" t="s">
        <v>438</v>
      </c>
      <c r="B6" s="239">
        <v>350000</v>
      </c>
      <c r="C6" s="257">
        <v>0</v>
      </c>
      <c r="D6" s="239">
        <v>0</v>
      </c>
      <c r="E6" s="239"/>
      <c r="F6" s="257">
        <v>0</v>
      </c>
      <c r="G6" s="239">
        <v>0</v>
      </c>
    </row>
    <row r="7" spans="1:7" x14ac:dyDescent="0.35">
      <c r="A7" s="252" t="s">
        <v>12</v>
      </c>
      <c r="B7" s="239">
        <v>33136</v>
      </c>
      <c r="C7" s="257">
        <v>0.15</v>
      </c>
      <c r="D7" s="239">
        <v>4970.3999999999996</v>
      </c>
      <c r="E7" s="239">
        <v>69000</v>
      </c>
      <c r="F7" s="257">
        <v>0.15</v>
      </c>
      <c r="G7" s="239">
        <v>10350</v>
      </c>
    </row>
    <row r="8" spans="1:7" x14ac:dyDescent="0.35">
      <c r="A8" s="259" t="s">
        <v>10</v>
      </c>
      <c r="B8" s="239">
        <v>33136</v>
      </c>
      <c r="C8" s="257">
        <v>0.15</v>
      </c>
      <c r="D8" s="239">
        <v>4970.3999999999996</v>
      </c>
      <c r="E8" s="239">
        <v>69000</v>
      </c>
      <c r="F8" s="257">
        <v>0.15</v>
      </c>
      <c r="G8" s="239">
        <v>10350</v>
      </c>
    </row>
    <row r="9" spans="1:7" x14ac:dyDescent="0.35">
      <c r="A9" s="252" t="s">
        <v>17</v>
      </c>
      <c r="B9" s="239">
        <v>153403.97</v>
      </c>
      <c r="C9" s="257">
        <v>0</v>
      </c>
      <c r="D9" s="239">
        <v>0</v>
      </c>
      <c r="E9" s="239"/>
      <c r="F9" s="257">
        <v>0</v>
      </c>
      <c r="G9" s="239">
        <v>0</v>
      </c>
    </row>
    <row r="10" spans="1:7" x14ac:dyDescent="0.35">
      <c r="A10" s="259" t="s">
        <v>15</v>
      </c>
      <c r="B10" s="239">
        <v>460</v>
      </c>
      <c r="C10" s="257">
        <v>0</v>
      </c>
      <c r="D10" s="239">
        <v>0</v>
      </c>
      <c r="E10" s="239"/>
      <c r="F10" s="257">
        <v>0</v>
      </c>
      <c r="G10" s="239">
        <v>0</v>
      </c>
    </row>
    <row r="11" spans="1:7" x14ac:dyDescent="0.35">
      <c r="A11" s="259" t="s">
        <v>145</v>
      </c>
      <c r="B11" s="239">
        <v>28613.98</v>
      </c>
      <c r="C11" s="257">
        <v>0</v>
      </c>
      <c r="D11" s="239">
        <v>0</v>
      </c>
      <c r="E11" s="239"/>
      <c r="F11" s="257">
        <v>0</v>
      </c>
      <c r="G11" s="239">
        <v>0</v>
      </c>
    </row>
    <row r="12" spans="1:7" x14ac:dyDescent="0.35">
      <c r="A12" s="259" t="s">
        <v>18</v>
      </c>
      <c r="B12" s="239">
        <v>8602</v>
      </c>
      <c r="C12" s="257">
        <v>0</v>
      </c>
      <c r="D12" s="239">
        <v>0</v>
      </c>
      <c r="E12" s="239"/>
      <c r="F12" s="257">
        <v>0</v>
      </c>
      <c r="G12" s="239">
        <v>0</v>
      </c>
    </row>
    <row r="13" spans="1:7" x14ac:dyDescent="0.35">
      <c r="A13" s="259" t="s">
        <v>285</v>
      </c>
      <c r="B13" s="239">
        <v>25016</v>
      </c>
      <c r="C13" s="257">
        <v>0</v>
      </c>
      <c r="D13" s="239">
        <v>0</v>
      </c>
      <c r="E13" s="239"/>
      <c r="F13" s="257">
        <v>0</v>
      </c>
      <c r="G13" s="239">
        <v>0</v>
      </c>
    </row>
    <row r="14" spans="1:7" x14ac:dyDescent="0.35">
      <c r="A14" s="259" t="s">
        <v>227</v>
      </c>
      <c r="B14" s="239">
        <v>91.99</v>
      </c>
      <c r="C14" s="257">
        <v>0</v>
      </c>
      <c r="D14" s="239">
        <v>0</v>
      </c>
      <c r="E14" s="239"/>
      <c r="F14" s="257">
        <v>0</v>
      </c>
      <c r="G14" s="239">
        <v>0</v>
      </c>
    </row>
    <row r="15" spans="1:7" x14ac:dyDescent="0.35">
      <c r="A15" s="259" t="s">
        <v>510</v>
      </c>
      <c r="B15" s="239">
        <v>126</v>
      </c>
      <c r="C15" s="257">
        <v>0</v>
      </c>
      <c r="D15" s="239">
        <v>0</v>
      </c>
      <c r="E15" s="239"/>
      <c r="F15" s="257">
        <v>0</v>
      </c>
      <c r="G15" s="239">
        <v>0</v>
      </c>
    </row>
    <row r="16" spans="1:7" x14ac:dyDescent="0.35">
      <c r="A16" s="259" t="s">
        <v>225</v>
      </c>
      <c r="B16" s="239">
        <v>1337</v>
      </c>
      <c r="C16" s="257">
        <v>0</v>
      </c>
      <c r="D16" s="239">
        <v>0</v>
      </c>
      <c r="E16" s="239"/>
      <c r="F16" s="257">
        <v>0</v>
      </c>
      <c r="G16" s="239">
        <v>0</v>
      </c>
    </row>
    <row r="17" spans="1:7" x14ac:dyDescent="0.35">
      <c r="A17" s="259" t="s">
        <v>19</v>
      </c>
      <c r="B17" s="239">
        <v>39178</v>
      </c>
      <c r="C17" s="257">
        <v>0</v>
      </c>
      <c r="D17" s="239">
        <v>0</v>
      </c>
      <c r="E17" s="239"/>
      <c r="F17" s="257">
        <v>0</v>
      </c>
      <c r="G17" s="239">
        <v>0</v>
      </c>
    </row>
    <row r="18" spans="1:7" x14ac:dyDescent="0.35">
      <c r="A18" s="259" t="s">
        <v>20</v>
      </c>
      <c r="B18" s="239">
        <v>49979</v>
      </c>
      <c r="C18" s="257">
        <v>0</v>
      </c>
      <c r="D18" s="239">
        <v>0</v>
      </c>
      <c r="E18" s="239"/>
      <c r="F18" s="257">
        <v>0</v>
      </c>
      <c r="G18" s="239">
        <v>0</v>
      </c>
    </row>
    <row r="19" spans="1:7" x14ac:dyDescent="0.35">
      <c r="A19" s="252" t="s">
        <v>25</v>
      </c>
      <c r="B19" s="239">
        <v>34957399.329999991</v>
      </c>
      <c r="C19" s="257">
        <v>9.859154929577478E-2</v>
      </c>
      <c r="D19" s="239">
        <v>3302375.2359999991</v>
      </c>
      <c r="E19" s="239"/>
      <c r="F19" s="257">
        <v>9.859154929577478E-2</v>
      </c>
      <c r="G19" s="239">
        <v>0</v>
      </c>
    </row>
    <row r="20" spans="1:7" x14ac:dyDescent="0.35">
      <c r="A20" s="259" t="s">
        <v>503</v>
      </c>
      <c r="B20" s="239">
        <v>49923</v>
      </c>
      <c r="C20" s="257">
        <v>0.1</v>
      </c>
      <c r="D20" s="239">
        <v>4992.3</v>
      </c>
      <c r="E20" s="239"/>
      <c r="F20" s="257">
        <v>0.1</v>
      </c>
      <c r="G20" s="239">
        <v>0</v>
      </c>
    </row>
    <row r="21" spans="1:7" x14ac:dyDescent="0.35">
      <c r="A21" s="259" t="s">
        <v>513</v>
      </c>
      <c r="B21" s="239">
        <v>152971</v>
      </c>
      <c r="C21" s="257">
        <v>0.1</v>
      </c>
      <c r="D21" s="239">
        <v>15297.1</v>
      </c>
      <c r="E21" s="239"/>
      <c r="F21" s="257">
        <v>0.1</v>
      </c>
      <c r="G21" s="239">
        <v>0</v>
      </c>
    </row>
    <row r="22" spans="1:7" x14ac:dyDescent="0.35">
      <c r="A22" s="259" t="s">
        <v>287</v>
      </c>
      <c r="B22" s="239">
        <v>750000</v>
      </c>
      <c r="C22" s="257">
        <v>0.10000000000000002</v>
      </c>
      <c r="D22" s="239">
        <v>75000</v>
      </c>
      <c r="E22" s="239"/>
      <c r="F22" s="257">
        <v>0.10000000000000002</v>
      </c>
      <c r="G22" s="239">
        <v>0</v>
      </c>
    </row>
    <row r="23" spans="1:7" x14ac:dyDescent="0.35">
      <c r="A23" s="259" t="s">
        <v>275</v>
      </c>
      <c r="B23" s="239">
        <v>2269335.66</v>
      </c>
      <c r="C23" s="257">
        <v>9.9999999999999992E-2</v>
      </c>
      <c r="D23" s="239">
        <v>226933.56599999999</v>
      </c>
      <c r="E23" s="239"/>
      <c r="F23" s="257">
        <v>9.9999999999999992E-2</v>
      </c>
      <c r="G23" s="239">
        <v>0</v>
      </c>
    </row>
    <row r="24" spans="1:7" x14ac:dyDescent="0.35">
      <c r="A24" s="259" t="s">
        <v>662</v>
      </c>
      <c r="B24" s="239">
        <v>5138</v>
      </c>
      <c r="C24" s="257">
        <v>0.10000000000000002</v>
      </c>
      <c r="D24" s="239">
        <v>513.80000000000007</v>
      </c>
      <c r="E24" s="239"/>
      <c r="F24" s="257">
        <v>0.10000000000000002</v>
      </c>
      <c r="G24" s="239">
        <v>0</v>
      </c>
    </row>
    <row r="25" spans="1:7" x14ac:dyDescent="0.35">
      <c r="A25" s="259" t="s">
        <v>434</v>
      </c>
      <c r="B25" s="239">
        <v>281441</v>
      </c>
      <c r="C25" s="257">
        <v>0.1</v>
      </c>
      <c r="D25" s="239">
        <v>28144.100000000002</v>
      </c>
      <c r="E25" s="239"/>
      <c r="F25" s="257">
        <v>0.1</v>
      </c>
      <c r="G25" s="239">
        <v>0</v>
      </c>
    </row>
    <row r="26" spans="1:7" x14ac:dyDescent="0.35">
      <c r="A26" s="259" t="s">
        <v>26</v>
      </c>
      <c r="B26" s="239">
        <v>58645</v>
      </c>
      <c r="C26" s="257">
        <v>0.10000000000000002</v>
      </c>
      <c r="D26" s="239">
        <v>5864.5000000000009</v>
      </c>
      <c r="E26" s="239"/>
      <c r="F26" s="257">
        <v>0.10000000000000002</v>
      </c>
      <c r="G26" s="239">
        <v>0</v>
      </c>
    </row>
    <row r="27" spans="1:7" x14ac:dyDescent="0.35">
      <c r="A27" s="259" t="s">
        <v>505</v>
      </c>
      <c r="B27" s="239">
        <v>334899</v>
      </c>
      <c r="C27" s="257">
        <v>0.1</v>
      </c>
      <c r="D27" s="239">
        <v>33489.9</v>
      </c>
      <c r="E27" s="239"/>
      <c r="F27" s="257">
        <v>0.1</v>
      </c>
      <c r="G27" s="239">
        <v>0</v>
      </c>
    </row>
    <row r="28" spans="1:7" x14ac:dyDescent="0.35">
      <c r="A28" s="259" t="s">
        <v>294</v>
      </c>
      <c r="B28" s="239">
        <v>10973</v>
      </c>
      <c r="C28" s="257">
        <v>0.1</v>
      </c>
      <c r="D28" s="239">
        <v>1097.3</v>
      </c>
      <c r="E28" s="239"/>
      <c r="F28" s="257">
        <v>0.1</v>
      </c>
      <c r="G28" s="239">
        <v>0</v>
      </c>
    </row>
    <row r="29" spans="1:7" x14ac:dyDescent="0.35">
      <c r="A29" s="259" t="s">
        <v>668</v>
      </c>
      <c r="B29" s="239">
        <v>1001</v>
      </c>
      <c r="C29" s="257">
        <v>0.1</v>
      </c>
      <c r="D29" s="239">
        <v>100.10000000000001</v>
      </c>
      <c r="E29" s="239"/>
      <c r="F29" s="257">
        <v>0.1</v>
      </c>
      <c r="G29" s="239">
        <v>0</v>
      </c>
    </row>
    <row r="30" spans="1:7" x14ac:dyDescent="0.35">
      <c r="A30" s="259" t="s">
        <v>222</v>
      </c>
      <c r="B30" s="239">
        <v>2008</v>
      </c>
      <c r="C30" s="257">
        <v>0.1</v>
      </c>
      <c r="D30" s="239">
        <v>200.8</v>
      </c>
      <c r="E30" s="239"/>
      <c r="F30" s="257">
        <v>0.1</v>
      </c>
      <c r="G30" s="239">
        <v>0</v>
      </c>
    </row>
    <row r="31" spans="1:7" x14ac:dyDescent="0.35">
      <c r="A31" s="259" t="s">
        <v>248</v>
      </c>
      <c r="B31" s="239">
        <v>730</v>
      </c>
      <c r="C31" s="257">
        <v>0.1</v>
      </c>
      <c r="D31" s="239">
        <v>73</v>
      </c>
      <c r="E31" s="239"/>
      <c r="F31" s="257">
        <v>0.1</v>
      </c>
      <c r="G31" s="239">
        <v>0</v>
      </c>
    </row>
    <row r="32" spans="1:7" x14ac:dyDescent="0.35">
      <c r="A32" s="259" t="s">
        <v>182</v>
      </c>
      <c r="B32" s="239">
        <v>14073</v>
      </c>
      <c r="C32" s="257">
        <v>0.1</v>
      </c>
      <c r="D32" s="239">
        <v>1407.3000000000002</v>
      </c>
      <c r="E32" s="239"/>
      <c r="F32" s="257">
        <v>0.1</v>
      </c>
      <c r="G32" s="239">
        <v>0</v>
      </c>
    </row>
    <row r="33" spans="1:7" x14ac:dyDescent="0.35">
      <c r="A33" s="259" t="s">
        <v>226</v>
      </c>
      <c r="B33" s="239">
        <v>1381626</v>
      </c>
      <c r="C33" s="257">
        <v>0.1</v>
      </c>
      <c r="D33" s="239">
        <v>138162.6</v>
      </c>
      <c r="E33" s="239"/>
      <c r="F33" s="257">
        <v>0.1</v>
      </c>
      <c r="G33" s="239">
        <v>0</v>
      </c>
    </row>
    <row r="34" spans="1:7" x14ac:dyDescent="0.35">
      <c r="A34" s="259" t="s">
        <v>183</v>
      </c>
      <c r="B34" s="239">
        <v>99858</v>
      </c>
      <c r="C34" s="257">
        <v>0.1</v>
      </c>
      <c r="D34" s="239">
        <v>9985.8000000000011</v>
      </c>
      <c r="E34" s="239"/>
      <c r="F34" s="257">
        <v>0.1</v>
      </c>
      <c r="G34" s="239">
        <v>0</v>
      </c>
    </row>
    <row r="35" spans="1:7" x14ac:dyDescent="0.35">
      <c r="A35" s="259" t="s">
        <v>184</v>
      </c>
      <c r="B35" s="239">
        <v>12458</v>
      </c>
      <c r="C35" s="257">
        <v>0.1</v>
      </c>
      <c r="D35" s="239">
        <v>1245.8000000000002</v>
      </c>
      <c r="E35" s="239"/>
      <c r="F35" s="257">
        <v>0.1</v>
      </c>
      <c r="G35" s="239">
        <v>0</v>
      </c>
    </row>
    <row r="36" spans="1:7" x14ac:dyDescent="0.35">
      <c r="A36" s="259" t="s">
        <v>185</v>
      </c>
      <c r="B36" s="239">
        <v>70511.179999999993</v>
      </c>
      <c r="C36" s="257">
        <v>0.1</v>
      </c>
      <c r="D36" s="239">
        <v>7051.1180000000004</v>
      </c>
      <c r="E36" s="239"/>
      <c r="F36" s="257">
        <v>0.1</v>
      </c>
      <c r="G36" s="239">
        <v>0</v>
      </c>
    </row>
    <row r="37" spans="1:7" x14ac:dyDescent="0.35">
      <c r="A37" s="259" t="s">
        <v>300</v>
      </c>
      <c r="B37" s="239">
        <v>208234</v>
      </c>
      <c r="C37" s="257">
        <v>0.1</v>
      </c>
      <c r="D37" s="239">
        <v>20823.400000000001</v>
      </c>
      <c r="E37" s="239"/>
      <c r="F37" s="257">
        <v>0.1</v>
      </c>
      <c r="G37" s="239">
        <v>0</v>
      </c>
    </row>
    <row r="38" spans="1:7" x14ac:dyDescent="0.35">
      <c r="A38" s="259" t="s">
        <v>673</v>
      </c>
      <c r="B38" s="239">
        <v>740000</v>
      </c>
      <c r="C38" s="257">
        <v>9.9999999999999992E-2</v>
      </c>
      <c r="D38" s="239">
        <v>73999.999999999985</v>
      </c>
      <c r="E38" s="239"/>
      <c r="F38" s="257">
        <v>9.9999999999999992E-2</v>
      </c>
      <c r="G38" s="239">
        <v>0</v>
      </c>
    </row>
    <row r="39" spans="1:7" x14ac:dyDescent="0.35">
      <c r="A39" s="259" t="s">
        <v>31</v>
      </c>
      <c r="B39" s="239">
        <v>8717.619999999999</v>
      </c>
      <c r="C39" s="257">
        <v>0.1</v>
      </c>
      <c r="D39" s="239">
        <v>871.76200000000006</v>
      </c>
      <c r="E39" s="239"/>
      <c r="F39" s="257">
        <v>0.1</v>
      </c>
      <c r="G39" s="239">
        <v>0</v>
      </c>
    </row>
    <row r="40" spans="1:7" x14ac:dyDescent="0.35">
      <c r="A40" s="259" t="s">
        <v>32</v>
      </c>
      <c r="B40" s="239">
        <v>2628</v>
      </c>
      <c r="C40" s="257">
        <v>0.1</v>
      </c>
      <c r="D40" s="239">
        <v>262.8</v>
      </c>
      <c r="E40" s="239"/>
      <c r="F40" s="257">
        <v>0.1</v>
      </c>
      <c r="G40" s="239">
        <v>0</v>
      </c>
    </row>
    <row r="41" spans="1:7" x14ac:dyDescent="0.35">
      <c r="A41" s="259" t="s">
        <v>264</v>
      </c>
      <c r="B41" s="239">
        <v>16985.099999999999</v>
      </c>
      <c r="C41" s="257">
        <v>0.1</v>
      </c>
      <c r="D41" s="239">
        <v>1698.51</v>
      </c>
      <c r="E41" s="239"/>
      <c r="F41" s="257">
        <v>0.1</v>
      </c>
      <c r="G41" s="239">
        <v>0</v>
      </c>
    </row>
    <row r="42" spans="1:7" x14ac:dyDescent="0.35">
      <c r="A42" s="259" t="s">
        <v>555</v>
      </c>
      <c r="B42" s="239">
        <v>2502439.0000000005</v>
      </c>
      <c r="C42" s="257">
        <v>9.9999999999999992E-2</v>
      </c>
      <c r="D42" s="239">
        <v>250243.90000000002</v>
      </c>
      <c r="E42" s="239"/>
      <c r="F42" s="257">
        <v>9.9999999999999992E-2</v>
      </c>
      <c r="G42" s="239">
        <v>0</v>
      </c>
    </row>
    <row r="43" spans="1:7" x14ac:dyDescent="0.35">
      <c r="A43" s="259" t="s">
        <v>186</v>
      </c>
      <c r="B43" s="239">
        <v>379517</v>
      </c>
      <c r="C43" s="257">
        <v>0.10000000000000002</v>
      </c>
      <c r="D43" s="239">
        <v>37951.699999999997</v>
      </c>
      <c r="E43" s="239"/>
      <c r="F43" s="257">
        <v>0.10000000000000002</v>
      </c>
      <c r="G43" s="239">
        <v>0</v>
      </c>
    </row>
    <row r="44" spans="1:7" x14ac:dyDescent="0.35">
      <c r="A44" s="259" t="s">
        <v>33</v>
      </c>
      <c r="B44" s="239">
        <v>902443</v>
      </c>
      <c r="C44" s="257">
        <v>0.1</v>
      </c>
      <c r="D44" s="239">
        <v>90244.3</v>
      </c>
      <c r="E44" s="239"/>
      <c r="F44" s="257">
        <v>0.1</v>
      </c>
      <c r="G44" s="239">
        <v>0</v>
      </c>
    </row>
    <row r="45" spans="1:7" x14ac:dyDescent="0.35">
      <c r="A45" s="259" t="s">
        <v>323</v>
      </c>
      <c r="B45" s="239">
        <v>62193</v>
      </c>
      <c r="C45" s="257">
        <v>0.1</v>
      </c>
      <c r="D45" s="239">
        <v>6219.3000000000011</v>
      </c>
      <c r="E45" s="239"/>
      <c r="F45" s="257">
        <v>0.1</v>
      </c>
      <c r="G45" s="239">
        <v>0</v>
      </c>
    </row>
    <row r="46" spans="1:7" x14ac:dyDescent="0.35">
      <c r="A46" s="259" t="s">
        <v>266</v>
      </c>
      <c r="B46" s="239">
        <v>209292</v>
      </c>
      <c r="C46" s="257">
        <v>0.1</v>
      </c>
      <c r="D46" s="239">
        <v>20929.2</v>
      </c>
      <c r="E46" s="239"/>
      <c r="F46" s="257">
        <v>0.1</v>
      </c>
      <c r="G46" s="239">
        <v>0</v>
      </c>
    </row>
    <row r="47" spans="1:7" x14ac:dyDescent="0.35">
      <c r="A47" s="259" t="s">
        <v>499</v>
      </c>
      <c r="B47" s="239">
        <v>214078.86</v>
      </c>
      <c r="C47" s="257">
        <v>0.1</v>
      </c>
      <c r="D47" s="239">
        <v>21407.885999999999</v>
      </c>
      <c r="E47" s="239"/>
      <c r="F47" s="257">
        <v>0.1</v>
      </c>
      <c r="G47" s="239">
        <v>0</v>
      </c>
    </row>
    <row r="48" spans="1:7" x14ac:dyDescent="0.35">
      <c r="A48" s="259" t="s">
        <v>34</v>
      </c>
      <c r="B48" s="239">
        <v>509685</v>
      </c>
      <c r="C48" s="257">
        <v>9.9999999999999992E-2</v>
      </c>
      <c r="D48" s="239">
        <v>50968.5</v>
      </c>
      <c r="E48" s="239"/>
      <c r="F48" s="257">
        <v>9.9999999999999992E-2</v>
      </c>
      <c r="G48" s="239">
        <v>0</v>
      </c>
    </row>
    <row r="49" spans="1:7" x14ac:dyDescent="0.35">
      <c r="A49" s="259" t="s">
        <v>35</v>
      </c>
      <c r="B49" s="239">
        <v>2389870.9699999997</v>
      </c>
      <c r="C49" s="257">
        <v>6.6666666666666666E-2</v>
      </c>
      <c r="D49" s="239">
        <v>60901.5</v>
      </c>
      <c r="E49" s="239"/>
      <c r="F49" s="257">
        <v>6.6666666666666666E-2</v>
      </c>
      <c r="G49" s="239">
        <v>0</v>
      </c>
    </row>
    <row r="50" spans="1:7" x14ac:dyDescent="0.35">
      <c r="A50" s="259" t="s">
        <v>187</v>
      </c>
      <c r="B50" s="239">
        <v>192000</v>
      </c>
      <c r="C50" s="257">
        <v>0.05</v>
      </c>
      <c r="D50" s="239">
        <v>4200</v>
      </c>
      <c r="E50" s="239"/>
      <c r="F50" s="257">
        <v>0.05</v>
      </c>
      <c r="G50" s="239">
        <v>0</v>
      </c>
    </row>
    <row r="51" spans="1:7" x14ac:dyDescent="0.35">
      <c r="A51" s="259" t="s">
        <v>299</v>
      </c>
      <c r="B51" s="239">
        <v>189642</v>
      </c>
      <c r="C51" s="257">
        <v>0.1</v>
      </c>
      <c r="D51" s="239">
        <v>18964.2</v>
      </c>
      <c r="E51" s="239"/>
      <c r="F51" s="257">
        <v>0.1</v>
      </c>
      <c r="G51" s="239">
        <v>0</v>
      </c>
    </row>
    <row r="52" spans="1:7" x14ac:dyDescent="0.35">
      <c r="A52" s="259" t="s">
        <v>283</v>
      </c>
      <c r="B52" s="239">
        <v>44157</v>
      </c>
      <c r="C52" s="257">
        <v>0.1</v>
      </c>
      <c r="D52" s="239">
        <v>4415.7</v>
      </c>
      <c r="E52" s="239"/>
      <c r="F52" s="257">
        <v>0.1</v>
      </c>
      <c r="G52" s="239">
        <v>0</v>
      </c>
    </row>
    <row r="53" spans="1:7" x14ac:dyDescent="0.35">
      <c r="A53" s="259" t="s">
        <v>188</v>
      </c>
      <c r="B53" s="239">
        <v>327879</v>
      </c>
      <c r="C53" s="257">
        <v>0.1</v>
      </c>
      <c r="D53" s="239">
        <v>32787.9</v>
      </c>
      <c r="E53" s="239"/>
      <c r="F53" s="257">
        <v>0.1</v>
      </c>
      <c r="G53" s="239">
        <v>0</v>
      </c>
    </row>
    <row r="54" spans="1:7" x14ac:dyDescent="0.35">
      <c r="A54" s="259" t="s">
        <v>680</v>
      </c>
      <c r="B54" s="239">
        <v>816156</v>
      </c>
      <c r="C54" s="257">
        <v>0.1</v>
      </c>
      <c r="D54" s="239">
        <v>81615.600000000006</v>
      </c>
      <c r="E54" s="239"/>
      <c r="F54" s="257">
        <v>0.1</v>
      </c>
      <c r="G54" s="239">
        <v>0</v>
      </c>
    </row>
    <row r="55" spans="1:7" x14ac:dyDescent="0.35">
      <c r="A55" s="259" t="s">
        <v>27</v>
      </c>
      <c r="B55" s="239">
        <v>313664</v>
      </c>
      <c r="C55" s="257">
        <v>0.1</v>
      </c>
      <c r="D55" s="239">
        <v>31366.400000000001</v>
      </c>
      <c r="E55" s="239"/>
      <c r="F55" s="257">
        <v>0.1</v>
      </c>
      <c r="G55" s="239">
        <v>0</v>
      </c>
    </row>
    <row r="56" spans="1:7" x14ac:dyDescent="0.35">
      <c r="A56" s="259" t="s">
        <v>37</v>
      </c>
      <c r="B56" s="239">
        <v>30441.41</v>
      </c>
      <c r="C56" s="257">
        <v>0.1</v>
      </c>
      <c r="D56" s="239">
        <v>3044.1410000000001</v>
      </c>
      <c r="E56" s="239"/>
      <c r="F56" s="257">
        <v>0.1</v>
      </c>
      <c r="G56" s="239">
        <v>0</v>
      </c>
    </row>
    <row r="57" spans="1:7" x14ac:dyDescent="0.35">
      <c r="A57" s="259" t="s">
        <v>231</v>
      </c>
      <c r="B57" s="239">
        <v>36621.47</v>
      </c>
      <c r="C57" s="257">
        <v>0.1</v>
      </c>
      <c r="D57" s="239">
        <v>3662.1470000000004</v>
      </c>
      <c r="E57" s="239"/>
      <c r="F57" s="257">
        <v>0.1</v>
      </c>
      <c r="G57" s="239">
        <v>0</v>
      </c>
    </row>
    <row r="58" spans="1:7" x14ac:dyDescent="0.35">
      <c r="A58" s="259" t="s">
        <v>681</v>
      </c>
      <c r="B58" s="239">
        <v>570959</v>
      </c>
      <c r="C58" s="257">
        <v>0.1</v>
      </c>
      <c r="D58" s="239">
        <v>57095.900000000009</v>
      </c>
      <c r="E58" s="239"/>
      <c r="F58" s="257">
        <v>0.1</v>
      </c>
      <c r="G58" s="239">
        <v>0</v>
      </c>
    </row>
    <row r="59" spans="1:7" x14ac:dyDescent="0.35">
      <c r="A59" s="259" t="s">
        <v>463</v>
      </c>
      <c r="B59" s="239">
        <v>201899</v>
      </c>
      <c r="C59" s="257">
        <v>0.1</v>
      </c>
      <c r="D59" s="239">
        <v>20189.900000000001</v>
      </c>
      <c r="E59" s="239"/>
      <c r="F59" s="257">
        <v>0.1</v>
      </c>
      <c r="G59" s="239">
        <v>0</v>
      </c>
    </row>
    <row r="60" spans="1:7" x14ac:dyDescent="0.35">
      <c r="A60" s="259" t="s">
        <v>432</v>
      </c>
      <c r="B60" s="239">
        <v>69072</v>
      </c>
      <c r="C60" s="257">
        <v>0.1</v>
      </c>
      <c r="D60" s="239">
        <v>6907.2000000000007</v>
      </c>
      <c r="E60" s="239"/>
      <c r="F60" s="257">
        <v>0.1</v>
      </c>
      <c r="G60" s="239">
        <v>0</v>
      </c>
    </row>
    <row r="61" spans="1:7" x14ac:dyDescent="0.35">
      <c r="A61" s="259" t="s">
        <v>38</v>
      </c>
      <c r="B61" s="239">
        <v>741844.27</v>
      </c>
      <c r="C61" s="257">
        <v>0.10000000000000002</v>
      </c>
      <c r="D61" s="239">
        <v>74184.426999999996</v>
      </c>
      <c r="E61" s="239"/>
      <c r="F61" s="257">
        <v>0.10000000000000002</v>
      </c>
      <c r="G61" s="239">
        <v>0</v>
      </c>
    </row>
    <row r="62" spans="1:7" x14ac:dyDescent="0.35">
      <c r="A62" s="259" t="s">
        <v>254</v>
      </c>
      <c r="B62" s="239">
        <v>917789</v>
      </c>
      <c r="C62" s="257">
        <v>0.1</v>
      </c>
      <c r="D62" s="239">
        <v>91778.9</v>
      </c>
      <c r="E62" s="239"/>
      <c r="F62" s="257">
        <v>0.1</v>
      </c>
      <c r="G62" s="239">
        <v>0</v>
      </c>
    </row>
    <row r="63" spans="1:7" x14ac:dyDescent="0.35">
      <c r="A63" s="259" t="s">
        <v>189</v>
      </c>
      <c r="B63" s="239">
        <v>420607.69</v>
      </c>
      <c r="C63" s="257">
        <v>9.9999999999999992E-2</v>
      </c>
      <c r="D63" s="239">
        <v>42060.769</v>
      </c>
      <c r="E63" s="239"/>
      <c r="F63" s="257">
        <v>9.9999999999999992E-2</v>
      </c>
      <c r="G63" s="239">
        <v>0</v>
      </c>
    </row>
    <row r="64" spans="1:7" x14ac:dyDescent="0.35">
      <c r="A64" s="259" t="s">
        <v>551</v>
      </c>
      <c r="B64" s="239">
        <v>48632</v>
      </c>
      <c r="C64" s="257">
        <v>0.1</v>
      </c>
      <c r="D64" s="239">
        <v>4863.2</v>
      </c>
      <c r="E64" s="239"/>
      <c r="F64" s="257">
        <v>0.1</v>
      </c>
      <c r="G64" s="239">
        <v>0</v>
      </c>
    </row>
    <row r="65" spans="1:7" x14ac:dyDescent="0.35">
      <c r="A65" s="259" t="s">
        <v>36</v>
      </c>
      <c r="B65" s="239">
        <v>3796264.94</v>
      </c>
      <c r="C65" s="257">
        <v>0.1</v>
      </c>
      <c r="D65" s="239">
        <v>379626.49400000001</v>
      </c>
      <c r="E65" s="239"/>
      <c r="F65" s="257">
        <v>0.1</v>
      </c>
      <c r="G65" s="239">
        <v>0</v>
      </c>
    </row>
    <row r="66" spans="1:7" x14ac:dyDescent="0.35">
      <c r="A66" s="259" t="s">
        <v>301</v>
      </c>
      <c r="B66" s="239">
        <v>444948</v>
      </c>
      <c r="C66" s="257">
        <v>0.1</v>
      </c>
      <c r="D66" s="239">
        <v>44494.8</v>
      </c>
      <c r="E66" s="239"/>
      <c r="F66" s="257">
        <v>0.1</v>
      </c>
      <c r="G66" s="239">
        <v>0</v>
      </c>
    </row>
    <row r="67" spans="1:7" x14ac:dyDescent="0.35">
      <c r="A67" s="259" t="s">
        <v>39</v>
      </c>
      <c r="B67" s="239">
        <v>2791</v>
      </c>
      <c r="C67" s="257">
        <v>0</v>
      </c>
      <c r="D67" s="239">
        <v>0</v>
      </c>
      <c r="E67" s="239"/>
      <c r="F67" s="257">
        <v>0</v>
      </c>
      <c r="G67" s="239">
        <v>0</v>
      </c>
    </row>
    <row r="68" spans="1:7" x14ac:dyDescent="0.35">
      <c r="A68" s="259" t="s">
        <v>236</v>
      </c>
      <c r="B68" s="239">
        <v>198342.81</v>
      </c>
      <c r="C68" s="257">
        <v>0.1</v>
      </c>
      <c r="D68" s="239">
        <v>19834.280999999999</v>
      </c>
      <c r="E68" s="239"/>
      <c r="F68" s="257">
        <v>0.1</v>
      </c>
      <c r="G68" s="239">
        <v>0</v>
      </c>
    </row>
    <row r="69" spans="1:7" x14ac:dyDescent="0.35">
      <c r="A69" s="259" t="s">
        <v>517</v>
      </c>
      <c r="B69" s="239">
        <v>17582</v>
      </c>
      <c r="C69" s="257">
        <v>0.1</v>
      </c>
      <c r="D69" s="239">
        <v>1758.2</v>
      </c>
      <c r="E69" s="239"/>
      <c r="F69" s="257">
        <v>0.1</v>
      </c>
      <c r="G69" s="239">
        <v>0</v>
      </c>
    </row>
    <row r="70" spans="1:7" x14ac:dyDescent="0.35">
      <c r="A70" s="259" t="s">
        <v>429</v>
      </c>
      <c r="B70" s="239">
        <v>506981.67</v>
      </c>
      <c r="C70" s="257">
        <v>0.1</v>
      </c>
      <c r="D70" s="239">
        <v>50698.167000000001</v>
      </c>
      <c r="E70" s="239"/>
      <c r="F70" s="257">
        <v>0.1</v>
      </c>
      <c r="G70" s="239">
        <v>0</v>
      </c>
    </row>
    <row r="71" spans="1:7" x14ac:dyDescent="0.35">
      <c r="A71" s="259" t="s">
        <v>550</v>
      </c>
      <c r="B71" s="239">
        <v>60000</v>
      </c>
      <c r="C71" s="257">
        <v>0.10000000000000002</v>
      </c>
      <c r="D71" s="239">
        <v>6000</v>
      </c>
      <c r="E71" s="239"/>
      <c r="F71" s="257">
        <v>0.10000000000000002</v>
      </c>
      <c r="G71" s="239">
        <v>0</v>
      </c>
    </row>
    <row r="72" spans="1:7" x14ac:dyDescent="0.35">
      <c r="A72" s="259" t="s">
        <v>302</v>
      </c>
      <c r="B72" s="239">
        <v>5696</v>
      </c>
      <c r="C72" s="257">
        <v>0.1</v>
      </c>
      <c r="D72" s="239">
        <v>569.6</v>
      </c>
      <c r="E72" s="239"/>
      <c r="F72" s="257">
        <v>0.1</v>
      </c>
      <c r="G72" s="239">
        <v>0</v>
      </c>
    </row>
    <row r="73" spans="1:7" x14ac:dyDescent="0.35">
      <c r="A73" s="259" t="s">
        <v>289</v>
      </c>
      <c r="B73" s="239">
        <v>63322.27</v>
      </c>
      <c r="C73" s="257">
        <v>0.1</v>
      </c>
      <c r="D73" s="239">
        <v>6332.2269999999999</v>
      </c>
      <c r="E73" s="239"/>
      <c r="F73" s="257">
        <v>0.1</v>
      </c>
      <c r="G73" s="239">
        <v>0</v>
      </c>
    </row>
    <row r="74" spans="1:7" x14ac:dyDescent="0.35">
      <c r="A74" s="259" t="s">
        <v>40</v>
      </c>
      <c r="B74" s="239">
        <v>2550848.3199999998</v>
      </c>
      <c r="C74" s="257">
        <v>0.1</v>
      </c>
      <c r="D74" s="239">
        <v>255084.83199999999</v>
      </c>
      <c r="E74" s="239"/>
      <c r="F74" s="257">
        <v>0.1</v>
      </c>
      <c r="G74" s="239">
        <v>0</v>
      </c>
    </row>
    <row r="75" spans="1:7" x14ac:dyDescent="0.35">
      <c r="A75" s="259" t="s">
        <v>296</v>
      </c>
      <c r="B75" s="239">
        <v>400563</v>
      </c>
      <c r="C75" s="257">
        <v>0.1</v>
      </c>
      <c r="D75" s="239">
        <v>40056.300000000003</v>
      </c>
      <c r="E75" s="239"/>
      <c r="F75" s="257">
        <v>0.1</v>
      </c>
      <c r="G75" s="239">
        <v>0</v>
      </c>
    </row>
    <row r="76" spans="1:7" x14ac:dyDescent="0.35">
      <c r="A76" s="259" t="s">
        <v>41</v>
      </c>
      <c r="B76" s="239">
        <v>5739</v>
      </c>
      <c r="C76" s="257">
        <v>0.1</v>
      </c>
      <c r="D76" s="239">
        <v>573.9</v>
      </c>
      <c r="E76" s="239"/>
      <c r="F76" s="257">
        <v>0.1</v>
      </c>
      <c r="G76" s="239">
        <v>0</v>
      </c>
    </row>
    <row r="77" spans="1:7" x14ac:dyDescent="0.35">
      <c r="A77" s="259" t="s">
        <v>318</v>
      </c>
      <c r="B77" s="239">
        <v>2181081.5</v>
      </c>
      <c r="C77" s="257">
        <v>0.10000000000000002</v>
      </c>
      <c r="D77" s="239">
        <v>218108.15000000002</v>
      </c>
      <c r="E77" s="239"/>
      <c r="F77" s="257">
        <v>0.10000000000000002</v>
      </c>
      <c r="G77" s="239">
        <v>0</v>
      </c>
    </row>
    <row r="78" spans="1:7" x14ac:dyDescent="0.35">
      <c r="A78" s="259" t="s">
        <v>685</v>
      </c>
      <c r="B78" s="239">
        <v>71585</v>
      </c>
      <c r="C78" s="257">
        <v>0.1</v>
      </c>
      <c r="D78" s="239">
        <v>7158.5</v>
      </c>
      <c r="E78" s="239"/>
      <c r="F78" s="257">
        <v>0.1</v>
      </c>
      <c r="G78" s="239">
        <v>0</v>
      </c>
    </row>
    <row r="79" spans="1:7" x14ac:dyDescent="0.35">
      <c r="A79" s="259" t="s">
        <v>42</v>
      </c>
      <c r="B79" s="239">
        <v>3985623.71</v>
      </c>
      <c r="C79" s="257">
        <v>9.9999999999999992E-2</v>
      </c>
      <c r="D79" s="239">
        <v>398562.37099999998</v>
      </c>
      <c r="E79" s="239"/>
      <c r="F79" s="257">
        <v>9.9999999999999992E-2</v>
      </c>
      <c r="G79" s="239">
        <v>0</v>
      </c>
    </row>
    <row r="80" spans="1:7" x14ac:dyDescent="0.35">
      <c r="A80" s="259" t="s">
        <v>549</v>
      </c>
      <c r="B80" s="239">
        <v>5100</v>
      </c>
      <c r="C80" s="257">
        <v>0.1</v>
      </c>
      <c r="D80" s="239">
        <v>510</v>
      </c>
      <c r="E80" s="239"/>
      <c r="F80" s="257">
        <v>0.1</v>
      </c>
      <c r="G80" s="239">
        <v>0</v>
      </c>
    </row>
    <row r="81" spans="1:7" x14ac:dyDescent="0.35">
      <c r="A81" s="259" t="s">
        <v>43</v>
      </c>
      <c r="B81" s="239">
        <v>24719</v>
      </c>
      <c r="C81" s="257">
        <v>9.9999999999999992E-2</v>
      </c>
      <c r="D81" s="239">
        <v>2471.9</v>
      </c>
      <c r="E81" s="239"/>
      <c r="F81" s="257">
        <v>9.9999999999999992E-2</v>
      </c>
      <c r="G81" s="239">
        <v>0</v>
      </c>
    </row>
    <row r="82" spans="1:7" x14ac:dyDescent="0.35">
      <c r="A82" s="259" t="s">
        <v>293</v>
      </c>
      <c r="B82" s="239">
        <v>154188.22</v>
      </c>
      <c r="C82" s="257">
        <v>9.9999999999999992E-2</v>
      </c>
      <c r="D82" s="239">
        <v>15418.822</v>
      </c>
      <c r="E82" s="239"/>
      <c r="F82" s="257">
        <v>9.9999999999999992E-2</v>
      </c>
      <c r="G82" s="239">
        <v>0</v>
      </c>
    </row>
    <row r="83" spans="1:7" x14ac:dyDescent="0.35">
      <c r="A83" s="259" t="s">
        <v>439</v>
      </c>
      <c r="B83" s="239">
        <v>17444</v>
      </c>
      <c r="C83" s="257">
        <v>0.1</v>
      </c>
      <c r="D83" s="239">
        <v>1744.4</v>
      </c>
      <c r="E83" s="239"/>
      <c r="F83" s="257">
        <v>0.1</v>
      </c>
      <c r="G83" s="239">
        <v>0</v>
      </c>
    </row>
    <row r="84" spans="1:7" x14ac:dyDescent="0.35">
      <c r="A84" s="259" t="s">
        <v>44</v>
      </c>
      <c r="B84" s="239">
        <v>422110.59</v>
      </c>
      <c r="C84" s="257">
        <v>0.1</v>
      </c>
      <c r="D84" s="239">
        <v>42211.059000000008</v>
      </c>
      <c r="E84" s="239"/>
      <c r="F84" s="257">
        <v>0.1</v>
      </c>
      <c r="G84" s="239">
        <v>0</v>
      </c>
    </row>
    <row r="85" spans="1:7" x14ac:dyDescent="0.35">
      <c r="A85" s="259" t="s">
        <v>191</v>
      </c>
      <c r="B85" s="239">
        <v>3254</v>
      </c>
      <c r="C85" s="257">
        <v>0.1</v>
      </c>
      <c r="D85" s="239">
        <v>325.40000000000003</v>
      </c>
      <c r="E85" s="239"/>
      <c r="F85" s="257">
        <v>0.1</v>
      </c>
      <c r="G85" s="239">
        <v>0</v>
      </c>
    </row>
    <row r="86" spans="1:7" x14ac:dyDescent="0.35">
      <c r="A86" s="259" t="s">
        <v>239</v>
      </c>
      <c r="B86" s="239">
        <v>57135</v>
      </c>
      <c r="C86" s="257">
        <v>0.1</v>
      </c>
      <c r="D86" s="239">
        <v>5713.5</v>
      </c>
      <c r="E86" s="239"/>
      <c r="F86" s="257">
        <v>0.1</v>
      </c>
      <c r="G86" s="239">
        <v>0</v>
      </c>
    </row>
    <row r="87" spans="1:7" x14ac:dyDescent="0.35">
      <c r="A87" s="259" t="s">
        <v>314</v>
      </c>
      <c r="B87" s="239">
        <v>33000</v>
      </c>
      <c r="C87" s="257">
        <v>0.10000000000000002</v>
      </c>
      <c r="D87" s="239">
        <v>3300</v>
      </c>
      <c r="E87" s="239"/>
      <c r="F87" s="257">
        <v>0.10000000000000002</v>
      </c>
      <c r="G87" s="239">
        <v>0</v>
      </c>
    </row>
    <row r="88" spans="1:7" x14ac:dyDescent="0.35">
      <c r="A88" s="259" t="s">
        <v>524</v>
      </c>
      <c r="B88" s="239">
        <v>493803.07</v>
      </c>
      <c r="C88" s="257">
        <v>0.1</v>
      </c>
      <c r="D88" s="239">
        <v>49380.307000000001</v>
      </c>
      <c r="E88" s="239"/>
      <c r="F88" s="257">
        <v>0.1</v>
      </c>
      <c r="G88" s="239">
        <v>0</v>
      </c>
    </row>
    <row r="89" spans="1:7" x14ac:dyDescent="0.35">
      <c r="A89" s="259" t="s">
        <v>192</v>
      </c>
      <c r="B89" s="239">
        <v>58899</v>
      </c>
      <c r="C89" s="257">
        <v>0.1</v>
      </c>
      <c r="D89" s="239">
        <v>5889.9000000000005</v>
      </c>
      <c r="E89" s="239"/>
      <c r="F89" s="257">
        <v>0.1</v>
      </c>
      <c r="G89" s="239">
        <v>0</v>
      </c>
    </row>
    <row r="90" spans="1:7" x14ac:dyDescent="0.35">
      <c r="A90" s="259" t="s">
        <v>520</v>
      </c>
      <c r="B90" s="239">
        <v>10179</v>
      </c>
      <c r="C90" s="257">
        <v>0.1</v>
      </c>
      <c r="D90" s="239">
        <v>1017.9000000000001</v>
      </c>
      <c r="E90" s="239"/>
      <c r="F90" s="257">
        <v>0.1</v>
      </c>
      <c r="G90" s="239">
        <v>0</v>
      </c>
    </row>
    <row r="91" spans="1:7" x14ac:dyDescent="0.35">
      <c r="A91" s="259" t="s">
        <v>277</v>
      </c>
      <c r="B91" s="239">
        <v>203465</v>
      </c>
      <c r="C91" s="257">
        <v>0.1</v>
      </c>
      <c r="D91" s="239">
        <v>20346.5</v>
      </c>
      <c r="E91" s="239"/>
      <c r="F91" s="257">
        <v>0.1</v>
      </c>
      <c r="G91" s="239">
        <v>0</v>
      </c>
    </row>
    <row r="92" spans="1:7" x14ac:dyDescent="0.35">
      <c r="A92" s="259" t="s">
        <v>45</v>
      </c>
      <c r="B92" s="239">
        <v>619695</v>
      </c>
      <c r="C92" s="257">
        <v>0.1</v>
      </c>
      <c r="D92" s="239">
        <v>61969.5</v>
      </c>
      <c r="E92" s="239"/>
      <c r="F92" s="257">
        <v>0.1</v>
      </c>
      <c r="G92" s="239">
        <v>0</v>
      </c>
    </row>
    <row r="93" spans="1:7" x14ac:dyDescent="0.35">
      <c r="A93" s="252" t="s">
        <v>57</v>
      </c>
      <c r="B93" s="239"/>
      <c r="C93" s="257">
        <v>0</v>
      </c>
      <c r="D93" s="239">
        <v>0</v>
      </c>
      <c r="E93" s="239">
        <v>261165</v>
      </c>
      <c r="F93" s="257">
        <v>0</v>
      </c>
      <c r="G93" s="239">
        <v>0</v>
      </c>
    </row>
    <row r="94" spans="1:7" x14ac:dyDescent="0.35">
      <c r="A94" s="259" t="s">
        <v>55</v>
      </c>
      <c r="B94" s="239"/>
      <c r="C94" s="257">
        <v>0</v>
      </c>
      <c r="D94" s="239">
        <v>0</v>
      </c>
      <c r="E94" s="239">
        <v>71577</v>
      </c>
      <c r="F94" s="257">
        <v>0</v>
      </c>
      <c r="G94" s="239">
        <v>0</v>
      </c>
    </row>
    <row r="95" spans="1:7" x14ac:dyDescent="0.35">
      <c r="A95" s="259" t="s">
        <v>252</v>
      </c>
      <c r="B95" s="239"/>
      <c r="C95" s="257">
        <v>0</v>
      </c>
      <c r="D95" s="239">
        <v>0</v>
      </c>
      <c r="E95" s="239">
        <v>53677</v>
      </c>
      <c r="F95" s="257">
        <v>0</v>
      </c>
      <c r="G95" s="239">
        <v>0</v>
      </c>
    </row>
    <row r="96" spans="1:7" x14ac:dyDescent="0.35">
      <c r="A96" s="259" t="s">
        <v>250</v>
      </c>
      <c r="B96" s="239"/>
      <c r="C96" s="257">
        <v>0</v>
      </c>
      <c r="D96" s="239">
        <v>0</v>
      </c>
      <c r="E96" s="239">
        <v>34337</v>
      </c>
      <c r="F96" s="257">
        <v>0</v>
      </c>
      <c r="G96" s="239">
        <v>0</v>
      </c>
    </row>
    <row r="97" spans="1:7" x14ac:dyDescent="0.35">
      <c r="A97" s="259" t="s">
        <v>430</v>
      </c>
      <c r="B97" s="239"/>
      <c r="C97" s="257">
        <v>0</v>
      </c>
      <c r="D97" s="239">
        <v>0</v>
      </c>
      <c r="E97" s="239">
        <v>28509</v>
      </c>
      <c r="F97" s="257">
        <v>0</v>
      </c>
      <c r="G97" s="239">
        <v>0</v>
      </c>
    </row>
    <row r="98" spans="1:7" x14ac:dyDescent="0.35">
      <c r="A98" s="259" t="s">
        <v>58</v>
      </c>
      <c r="B98" s="239"/>
      <c r="C98" s="257">
        <v>0</v>
      </c>
      <c r="D98" s="239">
        <v>0</v>
      </c>
      <c r="E98" s="239">
        <v>5225</v>
      </c>
      <c r="F98" s="257">
        <v>0</v>
      </c>
      <c r="G98" s="239">
        <v>0</v>
      </c>
    </row>
    <row r="99" spans="1:7" x14ac:dyDescent="0.35">
      <c r="A99" s="259" t="s">
        <v>256</v>
      </c>
      <c r="B99" s="239"/>
      <c r="C99" s="257">
        <v>0</v>
      </c>
      <c r="D99" s="239">
        <v>0</v>
      </c>
      <c r="E99" s="239">
        <v>61983</v>
      </c>
      <c r="F99" s="257">
        <v>0</v>
      </c>
      <c r="G99" s="239">
        <v>0</v>
      </c>
    </row>
    <row r="100" spans="1:7" x14ac:dyDescent="0.35">
      <c r="A100" s="259" t="s">
        <v>435</v>
      </c>
      <c r="B100" s="239"/>
      <c r="C100" s="257">
        <v>0</v>
      </c>
      <c r="D100" s="239">
        <v>0</v>
      </c>
      <c r="E100" s="239">
        <v>5857</v>
      </c>
      <c r="F100" s="257">
        <v>0</v>
      </c>
      <c r="G100" s="239">
        <v>0</v>
      </c>
    </row>
    <row r="101" spans="1:7" x14ac:dyDescent="0.35">
      <c r="A101" s="252" t="s">
        <v>65</v>
      </c>
      <c r="B101" s="239"/>
      <c r="C101" s="257">
        <v>0</v>
      </c>
      <c r="D101" s="239">
        <v>0</v>
      </c>
      <c r="E101" s="239">
        <v>2442306.8199999998</v>
      </c>
      <c r="F101" s="257">
        <v>0</v>
      </c>
      <c r="G101" s="239">
        <v>0</v>
      </c>
    </row>
    <row r="102" spans="1:7" x14ac:dyDescent="0.35">
      <c r="A102" s="259" t="s">
        <v>563</v>
      </c>
      <c r="B102" s="239"/>
      <c r="C102" s="257">
        <v>0</v>
      </c>
      <c r="D102" s="239">
        <v>0</v>
      </c>
      <c r="E102" s="239">
        <v>28</v>
      </c>
      <c r="F102" s="257">
        <v>0</v>
      </c>
      <c r="G102" s="239">
        <v>0</v>
      </c>
    </row>
    <row r="103" spans="1:7" x14ac:dyDescent="0.35">
      <c r="A103" s="259" t="s">
        <v>63</v>
      </c>
      <c r="B103" s="239"/>
      <c r="C103" s="257">
        <v>0</v>
      </c>
      <c r="D103" s="239">
        <v>0</v>
      </c>
      <c r="E103" s="239">
        <v>80243</v>
      </c>
      <c r="F103" s="257">
        <v>0</v>
      </c>
      <c r="G103" s="239">
        <v>0</v>
      </c>
    </row>
    <row r="104" spans="1:7" x14ac:dyDescent="0.35">
      <c r="A104" s="259" t="s">
        <v>320</v>
      </c>
      <c r="B104" s="239"/>
      <c r="C104" s="257">
        <v>0</v>
      </c>
      <c r="D104" s="239">
        <v>0</v>
      </c>
      <c r="E104" s="239">
        <v>1358</v>
      </c>
      <c r="F104" s="257">
        <v>0</v>
      </c>
      <c r="G104" s="239">
        <v>0</v>
      </c>
    </row>
    <row r="105" spans="1:7" x14ac:dyDescent="0.35">
      <c r="A105" s="259" t="s">
        <v>66</v>
      </c>
      <c r="B105" s="239"/>
      <c r="C105" s="257">
        <v>0</v>
      </c>
      <c r="D105" s="239">
        <v>0</v>
      </c>
      <c r="E105" s="239">
        <v>132650.81</v>
      </c>
      <c r="F105" s="257">
        <v>0</v>
      </c>
      <c r="G105" s="239">
        <v>0</v>
      </c>
    </row>
    <row r="106" spans="1:7" x14ac:dyDescent="0.35">
      <c r="A106" s="259" t="s">
        <v>306</v>
      </c>
      <c r="B106" s="239"/>
      <c r="C106" s="257">
        <v>0</v>
      </c>
      <c r="D106" s="239">
        <v>0</v>
      </c>
      <c r="E106" s="239">
        <v>96</v>
      </c>
      <c r="F106" s="257">
        <v>0</v>
      </c>
      <c r="G106" s="239">
        <v>0</v>
      </c>
    </row>
    <row r="107" spans="1:7" x14ac:dyDescent="0.35">
      <c r="A107" s="259" t="s">
        <v>67</v>
      </c>
      <c r="B107" s="239"/>
      <c r="C107" s="257">
        <v>0</v>
      </c>
      <c r="D107" s="239">
        <v>0</v>
      </c>
      <c r="E107" s="239">
        <v>2218868.0099999998</v>
      </c>
      <c r="F107" s="257">
        <v>0</v>
      </c>
      <c r="G107" s="239">
        <v>0</v>
      </c>
    </row>
    <row r="108" spans="1:7" x14ac:dyDescent="0.35">
      <c r="A108" s="259" t="s">
        <v>68</v>
      </c>
      <c r="B108" s="239"/>
      <c r="C108" s="257">
        <v>0</v>
      </c>
      <c r="D108" s="239">
        <v>0</v>
      </c>
      <c r="E108" s="239">
        <v>484</v>
      </c>
      <c r="F108" s="257">
        <v>0</v>
      </c>
      <c r="G108" s="239">
        <v>0</v>
      </c>
    </row>
    <row r="109" spans="1:7" x14ac:dyDescent="0.35">
      <c r="A109" s="259" t="s">
        <v>237</v>
      </c>
      <c r="B109" s="239"/>
      <c r="C109" s="257">
        <v>0</v>
      </c>
      <c r="D109" s="239">
        <v>0</v>
      </c>
      <c r="E109" s="239">
        <v>5193</v>
      </c>
      <c r="F109" s="257">
        <v>0</v>
      </c>
      <c r="G109" s="239">
        <v>0</v>
      </c>
    </row>
    <row r="110" spans="1:7" x14ac:dyDescent="0.35">
      <c r="A110" s="259" t="s">
        <v>525</v>
      </c>
      <c r="B110" s="239"/>
      <c r="C110" s="257">
        <v>0</v>
      </c>
      <c r="D110" s="239">
        <v>0</v>
      </c>
      <c r="E110" s="239">
        <v>441</v>
      </c>
      <c r="F110" s="257">
        <v>0</v>
      </c>
      <c r="G110" s="239">
        <v>0</v>
      </c>
    </row>
    <row r="111" spans="1:7" x14ac:dyDescent="0.35">
      <c r="A111" s="259" t="s">
        <v>311</v>
      </c>
      <c r="B111" s="239"/>
      <c r="C111" s="257">
        <v>0</v>
      </c>
      <c r="D111" s="239">
        <v>0</v>
      </c>
      <c r="E111" s="239">
        <v>2945</v>
      </c>
      <c r="F111" s="257">
        <v>0</v>
      </c>
      <c r="G111" s="239">
        <v>0</v>
      </c>
    </row>
    <row r="112" spans="1:7" x14ac:dyDescent="0.35">
      <c r="A112" s="252" t="s">
        <v>48</v>
      </c>
      <c r="B112" s="239"/>
      <c r="C112" s="257">
        <v>0</v>
      </c>
      <c r="D112" s="239">
        <v>0</v>
      </c>
      <c r="E112" s="239">
        <v>426937.58999999997</v>
      </c>
      <c r="F112" s="257">
        <v>0</v>
      </c>
      <c r="G112" s="239">
        <v>0</v>
      </c>
    </row>
    <row r="113" spans="1:7" x14ac:dyDescent="0.35">
      <c r="A113" s="259" t="s">
        <v>658</v>
      </c>
      <c r="B113" s="239"/>
      <c r="C113" s="257">
        <v>0</v>
      </c>
      <c r="D113" s="239">
        <v>0</v>
      </c>
      <c r="E113" s="239">
        <v>26479</v>
      </c>
      <c r="F113" s="257">
        <v>0</v>
      </c>
      <c r="G113" s="239">
        <v>0</v>
      </c>
    </row>
    <row r="114" spans="1:7" x14ac:dyDescent="0.35">
      <c r="A114" s="259" t="s">
        <v>255</v>
      </c>
      <c r="B114" s="239"/>
      <c r="C114" s="257">
        <v>0</v>
      </c>
      <c r="D114" s="239">
        <v>0</v>
      </c>
      <c r="E114" s="239">
        <v>3222</v>
      </c>
      <c r="F114" s="257">
        <v>0</v>
      </c>
      <c r="G114" s="239">
        <v>0</v>
      </c>
    </row>
    <row r="115" spans="1:7" x14ac:dyDescent="0.35">
      <c r="A115" s="259" t="s">
        <v>261</v>
      </c>
      <c r="B115" s="239"/>
      <c r="C115" s="257">
        <v>0</v>
      </c>
      <c r="D115" s="239">
        <v>0</v>
      </c>
      <c r="E115" s="239">
        <v>453</v>
      </c>
      <c r="F115" s="257">
        <v>0</v>
      </c>
      <c r="G115" s="239">
        <v>0</v>
      </c>
    </row>
    <row r="116" spans="1:7" x14ac:dyDescent="0.35">
      <c r="A116" s="259" t="s">
        <v>280</v>
      </c>
      <c r="B116" s="239"/>
      <c r="C116" s="257">
        <v>0</v>
      </c>
      <c r="D116" s="239">
        <v>0</v>
      </c>
      <c r="E116" s="239">
        <v>3339</v>
      </c>
      <c r="F116" s="257">
        <v>0</v>
      </c>
      <c r="G116" s="239">
        <v>0</v>
      </c>
    </row>
    <row r="117" spans="1:7" x14ac:dyDescent="0.35">
      <c r="A117" s="259" t="s">
        <v>46</v>
      </c>
      <c r="B117" s="239"/>
      <c r="C117" s="257">
        <v>0</v>
      </c>
      <c r="D117" s="239">
        <v>0</v>
      </c>
      <c r="E117" s="239">
        <v>28237</v>
      </c>
      <c r="F117" s="257">
        <v>0</v>
      </c>
      <c r="G117" s="239">
        <v>0</v>
      </c>
    </row>
    <row r="118" spans="1:7" x14ac:dyDescent="0.35">
      <c r="A118" s="259" t="s">
        <v>49</v>
      </c>
      <c r="B118" s="239"/>
      <c r="C118" s="257">
        <v>0</v>
      </c>
      <c r="D118" s="239">
        <v>0</v>
      </c>
      <c r="E118" s="239">
        <v>2221</v>
      </c>
      <c r="F118" s="257">
        <v>0</v>
      </c>
      <c r="G118" s="239">
        <v>0</v>
      </c>
    </row>
    <row r="119" spans="1:7" x14ac:dyDescent="0.35">
      <c r="A119" s="259" t="s">
        <v>271</v>
      </c>
      <c r="B119" s="239"/>
      <c r="C119" s="257">
        <v>0</v>
      </c>
      <c r="D119" s="239">
        <v>0</v>
      </c>
      <c r="E119" s="239">
        <v>1710</v>
      </c>
      <c r="F119" s="257">
        <v>0</v>
      </c>
      <c r="G119" s="239">
        <v>0</v>
      </c>
    </row>
    <row r="120" spans="1:7" x14ac:dyDescent="0.35">
      <c r="A120" s="259" t="s">
        <v>669</v>
      </c>
      <c r="B120" s="239"/>
      <c r="C120" s="257">
        <v>0</v>
      </c>
      <c r="D120" s="239">
        <v>0</v>
      </c>
      <c r="E120" s="239">
        <v>17</v>
      </c>
      <c r="F120" s="257">
        <v>0</v>
      </c>
      <c r="G120" s="239">
        <v>0</v>
      </c>
    </row>
    <row r="121" spans="1:7" x14ac:dyDescent="0.35">
      <c r="A121" s="259" t="s">
        <v>50</v>
      </c>
      <c r="B121" s="239"/>
      <c r="C121" s="257">
        <v>0</v>
      </c>
      <c r="D121" s="239">
        <v>0</v>
      </c>
      <c r="E121" s="239">
        <v>59242.59</v>
      </c>
      <c r="F121" s="257">
        <v>0</v>
      </c>
      <c r="G121" s="239">
        <v>0</v>
      </c>
    </row>
    <row r="122" spans="1:7" x14ac:dyDescent="0.35">
      <c r="A122" s="259" t="s">
        <v>500</v>
      </c>
      <c r="B122" s="239"/>
      <c r="C122" s="257">
        <v>0</v>
      </c>
      <c r="D122" s="239">
        <v>0</v>
      </c>
      <c r="E122" s="239">
        <v>7295</v>
      </c>
      <c r="F122" s="257">
        <v>0</v>
      </c>
      <c r="G122" s="239">
        <v>0</v>
      </c>
    </row>
    <row r="123" spans="1:7" x14ac:dyDescent="0.35">
      <c r="A123" s="259" t="s">
        <v>193</v>
      </c>
      <c r="B123" s="239"/>
      <c r="C123" s="257">
        <v>0</v>
      </c>
      <c r="D123" s="239">
        <v>0</v>
      </c>
      <c r="E123" s="239">
        <v>161060</v>
      </c>
      <c r="F123" s="257">
        <v>0</v>
      </c>
      <c r="G123" s="239">
        <v>0</v>
      </c>
    </row>
    <row r="124" spans="1:7" x14ac:dyDescent="0.35">
      <c r="A124" s="259" t="s">
        <v>51</v>
      </c>
      <c r="B124" s="239"/>
      <c r="C124" s="257">
        <v>0</v>
      </c>
      <c r="D124" s="239">
        <v>0</v>
      </c>
      <c r="E124" s="239">
        <v>13020</v>
      </c>
      <c r="F124" s="257">
        <v>0</v>
      </c>
      <c r="G124" s="239">
        <v>0</v>
      </c>
    </row>
    <row r="125" spans="1:7" x14ac:dyDescent="0.35">
      <c r="A125" s="259" t="s">
        <v>52</v>
      </c>
      <c r="B125" s="239"/>
      <c r="C125" s="257">
        <v>0</v>
      </c>
      <c r="D125" s="239">
        <v>0</v>
      </c>
      <c r="E125" s="239">
        <v>2171</v>
      </c>
      <c r="F125" s="257">
        <v>0</v>
      </c>
      <c r="G125" s="239">
        <v>0</v>
      </c>
    </row>
    <row r="126" spans="1:7" x14ac:dyDescent="0.35">
      <c r="A126" s="259" t="s">
        <v>272</v>
      </c>
      <c r="B126" s="239"/>
      <c r="C126" s="257">
        <v>0</v>
      </c>
      <c r="D126" s="239">
        <v>0</v>
      </c>
      <c r="E126" s="239">
        <v>662</v>
      </c>
      <c r="F126" s="257">
        <v>0</v>
      </c>
      <c r="G126" s="239">
        <v>0</v>
      </c>
    </row>
    <row r="127" spans="1:7" x14ac:dyDescent="0.35">
      <c r="A127" s="259" t="s">
        <v>445</v>
      </c>
      <c r="B127" s="239"/>
      <c r="C127" s="257">
        <v>0</v>
      </c>
      <c r="D127" s="239">
        <v>0</v>
      </c>
      <c r="E127" s="239">
        <v>192</v>
      </c>
      <c r="F127" s="257">
        <v>0</v>
      </c>
      <c r="G127" s="239">
        <v>0</v>
      </c>
    </row>
    <row r="128" spans="1:7" x14ac:dyDescent="0.35">
      <c r="A128" s="259" t="s">
        <v>607</v>
      </c>
      <c r="B128" s="239"/>
      <c r="C128" s="257">
        <v>0</v>
      </c>
      <c r="D128" s="239">
        <v>0</v>
      </c>
      <c r="E128" s="239">
        <v>390</v>
      </c>
      <c r="F128" s="257">
        <v>0</v>
      </c>
      <c r="G128" s="239">
        <v>0</v>
      </c>
    </row>
    <row r="129" spans="1:7" x14ac:dyDescent="0.35">
      <c r="A129" s="259" t="s">
        <v>194</v>
      </c>
      <c r="B129" s="239"/>
      <c r="C129" s="257">
        <v>0</v>
      </c>
      <c r="D129" s="239">
        <v>0</v>
      </c>
      <c r="E129" s="239">
        <v>9278</v>
      </c>
      <c r="F129" s="257">
        <v>0</v>
      </c>
      <c r="G129" s="239">
        <v>0</v>
      </c>
    </row>
    <row r="130" spans="1:7" x14ac:dyDescent="0.35">
      <c r="A130" s="259" t="s">
        <v>53</v>
      </c>
      <c r="B130" s="239"/>
      <c r="C130" s="257">
        <v>0</v>
      </c>
      <c r="D130" s="239">
        <v>0</v>
      </c>
      <c r="E130" s="239">
        <v>234</v>
      </c>
      <c r="F130" s="257">
        <v>0</v>
      </c>
      <c r="G130" s="239">
        <v>0</v>
      </c>
    </row>
    <row r="131" spans="1:7" x14ac:dyDescent="0.35">
      <c r="A131" s="259" t="s">
        <v>54</v>
      </c>
      <c r="B131" s="239"/>
      <c r="C131" s="257">
        <v>0</v>
      </c>
      <c r="D131" s="239">
        <v>0</v>
      </c>
      <c r="E131" s="239">
        <v>67075</v>
      </c>
      <c r="F131" s="257">
        <v>0</v>
      </c>
      <c r="G131" s="239">
        <v>0</v>
      </c>
    </row>
    <row r="132" spans="1:7" x14ac:dyDescent="0.35">
      <c r="A132" s="259" t="s">
        <v>319</v>
      </c>
      <c r="B132" s="239"/>
      <c r="C132" s="257">
        <v>0</v>
      </c>
      <c r="D132" s="239">
        <v>0</v>
      </c>
      <c r="E132" s="239">
        <v>38400</v>
      </c>
      <c r="F132" s="257">
        <v>0</v>
      </c>
      <c r="G132" s="239">
        <v>0</v>
      </c>
    </row>
    <row r="133" spans="1:7" x14ac:dyDescent="0.35">
      <c r="A133" s="259" t="s">
        <v>195</v>
      </c>
      <c r="B133" s="239"/>
      <c r="C133" s="257">
        <v>0</v>
      </c>
      <c r="D133" s="239">
        <v>0</v>
      </c>
      <c r="E133" s="239">
        <v>2240</v>
      </c>
      <c r="F133" s="257">
        <v>0</v>
      </c>
      <c r="G133" s="239">
        <v>0</v>
      </c>
    </row>
    <row r="134" spans="1:7" x14ac:dyDescent="0.35">
      <c r="A134" s="252" t="s">
        <v>30</v>
      </c>
      <c r="B134" s="239">
        <v>10539330.530000001</v>
      </c>
      <c r="C134" s="257">
        <v>4.9500000000000051E-2</v>
      </c>
      <c r="D134" s="239">
        <v>521696.86123500002</v>
      </c>
      <c r="E134" s="239"/>
      <c r="F134" s="257">
        <v>3.0000000000000023E-2</v>
      </c>
      <c r="G134" s="239">
        <v>0</v>
      </c>
    </row>
    <row r="135" spans="1:7" x14ac:dyDescent="0.35">
      <c r="A135" s="259" t="s">
        <v>71</v>
      </c>
      <c r="B135" s="239">
        <v>36505.43</v>
      </c>
      <c r="C135" s="257">
        <v>4.9500000000000002E-2</v>
      </c>
      <c r="D135" s="239">
        <v>1807.0187850000002</v>
      </c>
      <c r="E135" s="239"/>
      <c r="F135" s="257">
        <v>0.03</v>
      </c>
      <c r="G135" s="239">
        <v>0</v>
      </c>
    </row>
    <row r="136" spans="1:7" x14ac:dyDescent="0.35">
      <c r="A136" s="259" t="s">
        <v>72</v>
      </c>
      <c r="B136" s="239">
        <v>1024431.39</v>
      </c>
      <c r="C136" s="257">
        <v>4.9500000000000002E-2</v>
      </c>
      <c r="D136" s="239">
        <v>50709.353805000006</v>
      </c>
      <c r="E136" s="239"/>
      <c r="F136" s="257">
        <v>0.03</v>
      </c>
      <c r="G136" s="239">
        <v>0</v>
      </c>
    </row>
    <row r="137" spans="1:7" x14ac:dyDescent="0.35">
      <c r="A137" s="259" t="s">
        <v>28</v>
      </c>
      <c r="B137" s="239">
        <v>1588</v>
      </c>
      <c r="C137" s="257">
        <v>4.9500000000000002E-2</v>
      </c>
      <c r="D137" s="239">
        <v>78.606000000000009</v>
      </c>
      <c r="E137" s="239"/>
      <c r="F137" s="257">
        <v>0.03</v>
      </c>
      <c r="G137" s="239">
        <v>0</v>
      </c>
    </row>
    <row r="138" spans="1:7" x14ac:dyDescent="0.35">
      <c r="A138" s="259" t="s">
        <v>298</v>
      </c>
      <c r="B138" s="239">
        <v>2362</v>
      </c>
      <c r="C138" s="257">
        <v>4.9500000000000002E-2</v>
      </c>
      <c r="D138" s="239">
        <v>116.91900000000001</v>
      </c>
      <c r="E138" s="239"/>
      <c r="F138" s="257">
        <v>0.03</v>
      </c>
      <c r="G138" s="239">
        <v>0</v>
      </c>
    </row>
    <row r="139" spans="1:7" x14ac:dyDescent="0.35">
      <c r="A139" s="259" t="s">
        <v>238</v>
      </c>
      <c r="B139" s="239">
        <v>112307</v>
      </c>
      <c r="C139" s="257">
        <v>4.9500000000000002E-2</v>
      </c>
      <c r="D139" s="239">
        <v>5559.1965</v>
      </c>
      <c r="E139" s="239"/>
      <c r="F139" s="257">
        <v>0.03</v>
      </c>
      <c r="G139" s="239">
        <v>0</v>
      </c>
    </row>
    <row r="140" spans="1:7" x14ac:dyDescent="0.35">
      <c r="A140" s="259" t="s">
        <v>260</v>
      </c>
      <c r="B140" s="239">
        <v>5643975.080000001</v>
      </c>
      <c r="C140" s="257">
        <v>4.9499999999999995E-2</v>
      </c>
      <c r="D140" s="239">
        <v>279376.76646000001</v>
      </c>
      <c r="E140" s="239"/>
      <c r="F140" s="257">
        <v>3.0000000000000006E-2</v>
      </c>
      <c r="G140" s="239">
        <v>0</v>
      </c>
    </row>
    <row r="141" spans="1:7" x14ac:dyDescent="0.35">
      <c r="A141" s="259" t="s">
        <v>519</v>
      </c>
      <c r="B141" s="239">
        <v>844073.3</v>
      </c>
      <c r="C141" s="257">
        <v>4.9499999999999995E-2</v>
      </c>
      <c r="D141" s="239">
        <v>41781.628349999999</v>
      </c>
      <c r="E141" s="239"/>
      <c r="F141" s="257">
        <v>0.03</v>
      </c>
      <c r="G141" s="239">
        <v>0</v>
      </c>
    </row>
    <row r="142" spans="1:7" x14ac:dyDescent="0.35">
      <c r="A142" s="259" t="s">
        <v>73</v>
      </c>
      <c r="B142" s="239">
        <v>2733580.33</v>
      </c>
      <c r="C142" s="257">
        <v>4.9500000000000002E-2</v>
      </c>
      <c r="D142" s="239">
        <v>135312.22633500001</v>
      </c>
      <c r="E142" s="239"/>
      <c r="F142" s="257">
        <v>3.0000000000000016E-2</v>
      </c>
      <c r="G142" s="239">
        <v>0</v>
      </c>
    </row>
    <row r="143" spans="1:7" x14ac:dyDescent="0.35">
      <c r="A143" s="259" t="s">
        <v>190</v>
      </c>
      <c r="B143" s="239">
        <v>140508</v>
      </c>
      <c r="C143" s="257">
        <v>4.9500000000000002E-2</v>
      </c>
      <c r="D143" s="239">
        <v>6955.1460000000006</v>
      </c>
      <c r="E143" s="239"/>
      <c r="F143" s="257">
        <v>0.03</v>
      </c>
      <c r="G143" s="239">
        <v>0</v>
      </c>
    </row>
    <row r="144" spans="1:7" x14ac:dyDescent="0.35">
      <c r="A144" s="252" t="s">
        <v>198</v>
      </c>
      <c r="B144" s="239"/>
      <c r="C144" s="257">
        <v>0.10920000000000001</v>
      </c>
      <c r="D144" s="239">
        <v>0</v>
      </c>
      <c r="E144" s="239">
        <v>331911</v>
      </c>
      <c r="F144" s="257">
        <v>0.1</v>
      </c>
      <c r="G144" s="239">
        <v>33191.1</v>
      </c>
    </row>
    <row r="145" spans="1:7" x14ac:dyDescent="0.35">
      <c r="A145" s="259" t="s">
        <v>215</v>
      </c>
      <c r="B145" s="239"/>
      <c r="C145" s="257">
        <v>0.10920000000000001</v>
      </c>
      <c r="D145" s="239">
        <v>0</v>
      </c>
      <c r="E145" s="239">
        <v>301286</v>
      </c>
      <c r="F145" s="257">
        <v>0.1</v>
      </c>
      <c r="G145" s="239">
        <v>30128.600000000002</v>
      </c>
    </row>
    <row r="146" spans="1:7" x14ac:dyDescent="0.35">
      <c r="A146" s="259" t="s">
        <v>462</v>
      </c>
      <c r="B146" s="239"/>
      <c r="C146" s="257">
        <v>0.10920000000000001</v>
      </c>
      <c r="D146" s="239">
        <v>0</v>
      </c>
      <c r="E146" s="239">
        <v>26574</v>
      </c>
      <c r="F146" s="257">
        <v>0.1</v>
      </c>
      <c r="G146" s="239">
        <v>2657.4</v>
      </c>
    </row>
    <row r="147" spans="1:7" x14ac:dyDescent="0.35">
      <c r="A147" s="259" t="s">
        <v>217</v>
      </c>
      <c r="B147" s="239"/>
      <c r="C147" s="257">
        <v>0.10920000000000001</v>
      </c>
      <c r="D147" s="239">
        <v>0</v>
      </c>
      <c r="E147" s="239">
        <v>4051</v>
      </c>
      <c r="F147" s="257">
        <v>0.1</v>
      </c>
      <c r="G147" s="239">
        <v>405.1</v>
      </c>
    </row>
    <row r="148" spans="1:7" x14ac:dyDescent="0.35">
      <c r="A148" s="252" t="s">
        <v>76</v>
      </c>
      <c r="B148" s="239"/>
      <c r="C148" s="257">
        <v>0.08</v>
      </c>
      <c r="D148" s="239">
        <v>0</v>
      </c>
      <c r="E148" s="239">
        <v>32388</v>
      </c>
      <c r="F148" s="257">
        <v>0.05</v>
      </c>
      <c r="G148" s="239">
        <v>1619.4</v>
      </c>
    </row>
    <row r="149" spans="1:7" x14ac:dyDescent="0.35">
      <c r="A149" s="259" t="s">
        <v>199</v>
      </c>
      <c r="B149" s="239"/>
      <c r="C149" s="257">
        <v>0.08</v>
      </c>
      <c r="D149" s="239">
        <v>0</v>
      </c>
      <c r="E149" s="239">
        <v>969</v>
      </c>
      <c r="F149" s="257">
        <v>0.05</v>
      </c>
      <c r="G149" s="239">
        <v>48.45</v>
      </c>
    </row>
    <row r="150" spans="1:7" x14ac:dyDescent="0.35">
      <c r="A150" s="259" t="s">
        <v>74</v>
      </c>
      <c r="B150" s="239"/>
      <c r="C150" s="257">
        <v>0.08</v>
      </c>
      <c r="D150" s="239">
        <v>0</v>
      </c>
      <c r="E150" s="239">
        <v>31419</v>
      </c>
      <c r="F150" s="257">
        <v>0.05</v>
      </c>
      <c r="G150" s="239">
        <v>1570.95</v>
      </c>
    </row>
    <row r="151" spans="1:7" x14ac:dyDescent="0.35">
      <c r="A151" s="252" t="s">
        <v>78</v>
      </c>
      <c r="B151" s="239">
        <v>18156599.659999993</v>
      </c>
      <c r="C151" s="257">
        <v>0</v>
      </c>
      <c r="D151" s="239">
        <v>0</v>
      </c>
      <c r="E151" s="239">
        <v>291000</v>
      </c>
      <c r="F151" s="257">
        <v>0</v>
      </c>
      <c r="G151" s="239">
        <v>0</v>
      </c>
    </row>
    <row r="152" spans="1:7" x14ac:dyDescent="0.35">
      <c r="A152" s="259" t="s">
        <v>230</v>
      </c>
      <c r="B152" s="239">
        <v>191259</v>
      </c>
      <c r="C152" s="257">
        <v>0</v>
      </c>
      <c r="D152" s="239">
        <v>0</v>
      </c>
      <c r="E152" s="239"/>
      <c r="F152" s="257">
        <v>0</v>
      </c>
      <c r="G152" s="239">
        <v>0</v>
      </c>
    </row>
    <row r="153" spans="1:7" x14ac:dyDescent="0.35">
      <c r="A153" s="259" t="s">
        <v>632</v>
      </c>
      <c r="B153" s="239">
        <v>740740.44</v>
      </c>
      <c r="C153" s="257">
        <v>0</v>
      </c>
      <c r="D153" s="239">
        <v>0</v>
      </c>
      <c r="E153" s="239"/>
      <c r="F153" s="257">
        <v>0</v>
      </c>
      <c r="G153" s="239">
        <v>0</v>
      </c>
    </row>
    <row r="154" spans="1:7" x14ac:dyDescent="0.35">
      <c r="A154" s="259" t="s">
        <v>79</v>
      </c>
      <c r="B154" s="239">
        <v>36088.81</v>
      </c>
      <c r="C154" s="257">
        <v>0</v>
      </c>
      <c r="D154" s="239">
        <v>0</v>
      </c>
      <c r="E154" s="239"/>
      <c r="F154" s="257">
        <v>0</v>
      </c>
      <c r="G154" s="239">
        <v>0</v>
      </c>
    </row>
    <row r="155" spans="1:7" x14ac:dyDescent="0.35">
      <c r="A155" s="259" t="s">
        <v>80</v>
      </c>
      <c r="B155" s="239"/>
      <c r="C155" s="257">
        <v>0</v>
      </c>
      <c r="D155" s="239">
        <v>0</v>
      </c>
      <c r="E155" s="239">
        <v>6000</v>
      </c>
      <c r="F155" s="257">
        <v>0</v>
      </c>
      <c r="G155" s="239">
        <v>0</v>
      </c>
    </row>
    <row r="156" spans="1:7" x14ac:dyDescent="0.35">
      <c r="A156" s="259" t="s">
        <v>235</v>
      </c>
      <c r="B156" s="239">
        <v>2</v>
      </c>
      <c r="C156" s="257">
        <v>0</v>
      </c>
      <c r="D156" s="239">
        <v>0</v>
      </c>
      <c r="E156" s="239"/>
      <c r="F156" s="257">
        <v>0</v>
      </c>
      <c r="G156" s="239">
        <v>0</v>
      </c>
    </row>
    <row r="157" spans="1:7" x14ac:dyDescent="0.35">
      <c r="A157" s="259" t="s">
        <v>81</v>
      </c>
      <c r="B157" s="239">
        <v>40551</v>
      </c>
      <c r="C157" s="257">
        <v>0</v>
      </c>
      <c r="D157" s="239">
        <v>0</v>
      </c>
      <c r="E157" s="239"/>
      <c r="F157" s="257">
        <v>0</v>
      </c>
      <c r="G157" s="239">
        <v>0</v>
      </c>
    </row>
    <row r="158" spans="1:7" x14ac:dyDescent="0.35">
      <c r="A158" s="259" t="s">
        <v>82</v>
      </c>
      <c r="B158" s="239">
        <v>811433.9</v>
      </c>
      <c r="C158" s="257">
        <v>0</v>
      </c>
      <c r="D158" s="239">
        <v>0</v>
      </c>
      <c r="E158" s="239"/>
      <c r="F158" s="257">
        <v>0</v>
      </c>
      <c r="G158" s="239">
        <v>0</v>
      </c>
    </row>
    <row r="159" spans="1:7" x14ac:dyDescent="0.35">
      <c r="A159" s="259" t="s">
        <v>605</v>
      </c>
      <c r="B159" s="239">
        <v>232</v>
      </c>
      <c r="C159" s="257">
        <v>0</v>
      </c>
      <c r="D159" s="239">
        <v>0</v>
      </c>
      <c r="E159" s="239"/>
      <c r="F159" s="257">
        <v>0</v>
      </c>
      <c r="G159" s="239">
        <v>0</v>
      </c>
    </row>
    <row r="160" spans="1:7" x14ac:dyDescent="0.35">
      <c r="A160" s="259" t="s">
        <v>84</v>
      </c>
      <c r="B160" s="239">
        <v>224557</v>
      </c>
      <c r="C160" s="257">
        <v>0</v>
      </c>
      <c r="D160" s="239">
        <v>0</v>
      </c>
      <c r="E160" s="239"/>
      <c r="F160" s="257">
        <v>0</v>
      </c>
      <c r="G160" s="239">
        <v>0</v>
      </c>
    </row>
    <row r="161" spans="1:7" x14ac:dyDescent="0.35">
      <c r="A161" s="259" t="s">
        <v>83</v>
      </c>
      <c r="B161" s="239">
        <v>5</v>
      </c>
      <c r="C161" s="257">
        <v>0</v>
      </c>
      <c r="D161" s="239">
        <v>0</v>
      </c>
      <c r="E161" s="239"/>
      <c r="F161" s="257">
        <v>0</v>
      </c>
      <c r="G161" s="239">
        <v>0</v>
      </c>
    </row>
    <row r="162" spans="1:7" x14ac:dyDescent="0.35">
      <c r="A162" s="259" t="s">
        <v>428</v>
      </c>
      <c r="B162" s="239">
        <v>184176</v>
      </c>
      <c r="C162" s="257">
        <v>0</v>
      </c>
      <c r="D162" s="239">
        <v>0</v>
      </c>
      <c r="E162" s="239"/>
      <c r="F162" s="257">
        <v>0</v>
      </c>
      <c r="G162" s="239">
        <v>0</v>
      </c>
    </row>
    <row r="163" spans="1:7" x14ac:dyDescent="0.35">
      <c r="A163" s="259" t="s">
        <v>268</v>
      </c>
      <c r="B163" s="239">
        <v>20148</v>
      </c>
      <c r="C163" s="257">
        <v>0</v>
      </c>
      <c r="D163" s="239">
        <v>0</v>
      </c>
      <c r="E163" s="239"/>
      <c r="F163" s="257">
        <v>0</v>
      </c>
      <c r="G163" s="239">
        <v>0</v>
      </c>
    </row>
    <row r="164" spans="1:7" x14ac:dyDescent="0.35">
      <c r="A164" s="259" t="s">
        <v>322</v>
      </c>
      <c r="B164" s="239">
        <v>378264</v>
      </c>
      <c r="C164" s="257">
        <v>0</v>
      </c>
      <c r="D164" s="239">
        <v>0</v>
      </c>
      <c r="E164" s="239"/>
      <c r="F164" s="257">
        <v>0</v>
      </c>
      <c r="G164" s="239">
        <v>0</v>
      </c>
    </row>
    <row r="165" spans="1:7" x14ac:dyDescent="0.35">
      <c r="A165" s="259" t="s">
        <v>613</v>
      </c>
      <c r="B165" s="239">
        <v>21600</v>
      </c>
      <c r="C165" s="257">
        <v>0</v>
      </c>
      <c r="D165" s="239">
        <v>0</v>
      </c>
      <c r="E165" s="239"/>
      <c r="F165" s="257">
        <v>0</v>
      </c>
      <c r="G165" s="239">
        <v>0</v>
      </c>
    </row>
    <row r="166" spans="1:7" x14ac:dyDescent="0.35">
      <c r="A166" s="259" t="s">
        <v>85</v>
      </c>
      <c r="B166" s="239">
        <v>943137.84</v>
      </c>
      <c r="C166" s="257">
        <v>0</v>
      </c>
      <c r="D166" s="239">
        <v>0</v>
      </c>
      <c r="E166" s="239">
        <v>2000</v>
      </c>
      <c r="F166" s="257">
        <v>0</v>
      </c>
      <c r="G166" s="239">
        <v>0</v>
      </c>
    </row>
    <row r="167" spans="1:7" x14ac:dyDescent="0.35">
      <c r="A167" s="259" t="s">
        <v>96</v>
      </c>
      <c r="B167" s="239">
        <v>3417</v>
      </c>
      <c r="C167" s="257">
        <v>0</v>
      </c>
      <c r="D167" s="239">
        <v>0</v>
      </c>
      <c r="E167" s="239"/>
      <c r="F167" s="257">
        <v>0</v>
      </c>
      <c r="G167" s="239">
        <v>0</v>
      </c>
    </row>
    <row r="168" spans="1:7" x14ac:dyDescent="0.35">
      <c r="A168" s="259" t="s">
        <v>86</v>
      </c>
      <c r="B168" s="239">
        <v>30765</v>
      </c>
      <c r="C168" s="257">
        <v>0</v>
      </c>
      <c r="D168" s="239">
        <v>0</v>
      </c>
      <c r="E168" s="239"/>
      <c r="F168" s="257">
        <v>0</v>
      </c>
      <c r="G168" s="239">
        <v>0</v>
      </c>
    </row>
    <row r="169" spans="1:7" x14ac:dyDescent="0.35">
      <c r="A169" s="259" t="s">
        <v>87</v>
      </c>
      <c r="B169" s="239">
        <v>124433.99999999999</v>
      </c>
      <c r="C169" s="257">
        <v>0</v>
      </c>
      <c r="D169" s="239">
        <v>0</v>
      </c>
      <c r="E169" s="239"/>
      <c r="F169" s="257">
        <v>0</v>
      </c>
      <c r="G169" s="239">
        <v>0</v>
      </c>
    </row>
    <row r="170" spans="1:7" x14ac:dyDescent="0.35">
      <c r="A170" s="259" t="s">
        <v>88</v>
      </c>
      <c r="B170" s="239">
        <v>125</v>
      </c>
      <c r="C170" s="257">
        <v>0</v>
      </c>
      <c r="D170" s="239">
        <v>0</v>
      </c>
      <c r="E170" s="239"/>
      <c r="F170" s="257">
        <v>0</v>
      </c>
      <c r="G170" s="239">
        <v>0</v>
      </c>
    </row>
    <row r="171" spans="1:7" x14ac:dyDescent="0.35">
      <c r="A171" s="259" t="s">
        <v>251</v>
      </c>
      <c r="B171" s="239">
        <v>55587</v>
      </c>
      <c r="C171" s="257">
        <v>0</v>
      </c>
      <c r="D171" s="239">
        <v>0</v>
      </c>
      <c r="E171" s="239"/>
      <c r="F171" s="257">
        <v>0</v>
      </c>
      <c r="G171" s="239">
        <v>0</v>
      </c>
    </row>
    <row r="172" spans="1:7" x14ac:dyDescent="0.35">
      <c r="A172" s="259" t="s">
        <v>240</v>
      </c>
      <c r="B172" s="239">
        <v>2465.44</v>
      </c>
      <c r="C172" s="257">
        <v>0</v>
      </c>
      <c r="D172" s="239">
        <v>0</v>
      </c>
      <c r="E172" s="239"/>
      <c r="F172" s="257">
        <v>0</v>
      </c>
      <c r="G172" s="239">
        <v>0</v>
      </c>
    </row>
    <row r="173" spans="1:7" x14ac:dyDescent="0.35">
      <c r="A173" s="259" t="s">
        <v>89</v>
      </c>
      <c r="B173" s="239">
        <v>509309.11</v>
      </c>
      <c r="C173" s="257">
        <v>0</v>
      </c>
      <c r="D173" s="239">
        <v>0</v>
      </c>
      <c r="E173" s="239"/>
      <c r="F173" s="257">
        <v>0</v>
      </c>
      <c r="G173" s="239">
        <v>0</v>
      </c>
    </row>
    <row r="174" spans="1:7" x14ac:dyDescent="0.35">
      <c r="A174" s="259" t="s">
        <v>242</v>
      </c>
      <c r="B174" s="239">
        <v>291652</v>
      </c>
      <c r="C174" s="257">
        <v>0</v>
      </c>
      <c r="D174" s="239">
        <v>0</v>
      </c>
      <c r="E174" s="239"/>
      <c r="F174" s="257">
        <v>0</v>
      </c>
      <c r="G174" s="239">
        <v>0</v>
      </c>
    </row>
    <row r="175" spans="1:7" x14ac:dyDescent="0.35">
      <c r="A175" s="259" t="s">
        <v>90</v>
      </c>
      <c r="B175" s="239">
        <v>1470469.9900000002</v>
      </c>
      <c r="C175" s="257">
        <v>0</v>
      </c>
      <c r="D175" s="239">
        <v>0</v>
      </c>
      <c r="E175" s="239">
        <v>15000</v>
      </c>
      <c r="F175" s="257">
        <v>0</v>
      </c>
      <c r="G175" s="239">
        <v>0</v>
      </c>
    </row>
    <row r="176" spans="1:7" x14ac:dyDescent="0.35">
      <c r="A176" s="259" t="s">
        <v>637</v>
      </c>
      <c r="B176" s="239">
        <v>692</v>
      </c>
      <c r="C176" s="257">
        <v>0</v>
      </c>
      <c r="D176" s="239">
        <v>0</v>
      </c>
      <c r="E176" s="239"/>
      <c r="F176" s="257">
        <v>0</v>
      </c>
      <c r="G176" s="239">
        <v>0</v>
      </c>
    </row>
    <row r="177" spans="1:7" x14ac:dyDescent="0.35">
      <c r="A177" s="259" t="s">
        <v>91</v>
      </c>
      <c r="B177" s="239">
        <v>2427</v>
      </c>
      <c r="C177" s="257">
        <v>0</v>
      </c>
      <c r="D177" s="239">
        <v>0</v>
      </c>
      <c r="E177" s="239"/>
      <c r="F177" s="257">
        <v>0</v>
      </c>
      <c r="G177" s="239">
        <v>0</v>
      </c>
    </row>
    <row r="178" spans="1:7" x14ac:dyDescent="0.35">
      <c r="A178" s="259" t="s">
        <v>92</v>
      </c>
      <c r="B178" s="239">
        <v>317518</v>
      </c>
      <c r="C178" s="257">
        <v>0</v>
      </c>
      <c r="D178" s="239">
        <v>0</v>
      </c>
      <c r="E178" s="239"/>
      <c r="F178" s="257">
        <v>0</v>
      </c>
      <c r="G178" s="239">
        <v>0</v>
      </c>
    </row>
    <row r="179" spans="1:7" x14ac:dyDescent="0.35">
      <c r="A179" s="259" t="s">
        <v>93</v>
      </c>
      <c r="B179" s="239">
        <v>6345</v>
      </c>
      <c r="C179" s="257">
        <v>0</v>
      </c>
      <c r="D179" s="239">
        <v>0</v>
      </c>
      <c r="E179" s="239"/>
      <c r="F179" s="257">
        <v>0</v>
      </c>
      <c r="G179" s="239">
        <v>0</v>
      </c>
    </row>
    <row r="180" spans="1:7" x14ac:dyDescent="0.35">
      <c r="A180" s="259" t="s">
        <v>201</v>
      </c>
      <c r="B180" s="239">
        <v>63</v>
      </c>
      <c r="C180" s="257">
        <v>0</v>
      </c>
      <c r="D180" s="239">
        <v>0</v>
      </c>
      <c r="E180" s="239"/>
      <c r="F180" s="257">
        <v>0</v>
      </c>
      <c r="G180" s="239">
        <v>0</v>
      </c>
    </row>
    <row r="181" spans="1:7" x14ac:dyDescent="0.35">
      <c r="A181" s="259" t="s">
        <v>94</v>
      </c>
      <c r="B181" s="239">
        <v>1445168</v>
      </c>
      <c r="C181" s="257">
        <v>0</v>
      </c>
      <c r="D181" s="239">
        <v>0</v>
      </c>
      <c r="E181" s="239"/>
      <c r="F181" s="257">
        <v>0</v>
      </c>
      <c r="G181" s="239">
        <v>0</v>
      </c>
    </row>
    <row r="182" spans="1:7" x14ac:dyDescent="0.35">
      <c r="A182" s="259" t="s">
        <v>679</v>
      </c>
      <c r="B182" s="239">
        <v>622</v>
      </c>
      <c r="C182" s="257">
        <v>0</v>
      </c>
      <c r="D182" s="239">
        <v>0</v>
      </c>
      <c r="E182" s="239"/>
      <c r="F182" s="257">
        <v>0</v>
      </c>
      <c r="G182" s="239">
        <v>0</v>
      </c>
    </row>
    <row r="183" spans="1:7" x14ac:dyDescent="0.35">
      <c r="A183" s="259" t="s">
        <v>200</v>
      </c>
      <c r="B183" s="239">
        <v>3772</v>
      </c>
      <c r="C183" s="257">
        <v>0</v>
      </c>
      <c r="D183" s="239">
        <v>0</v>
      </c>
      <c r="E183" s="239"/>
      <c r="F183" s="257">
        <v>0</v>
      </c>
      <c r="G183" s="239">
        <v>0</v>
      </c>
    </row>
    <row r="184" spans="1:7" x14ac:dyDescent="0.35">
      <c r="A184" s="259" t="s">
        <v>310</v>
      </c>
      <c r="B184" s="239">
        <v>2750</v>
      </c>
      <c r="C184" s="257">
        <v>0</v>
      </c>
      <c r="D184" s="239">
        <v>0</v>
      </c>
      <c r="E184" s="239"/>
      <c r="F184" s="257">
        <v>0</v>
      </c>
      <c r="G184" s="239">
        <v>0</v>
      </c>
    </row>
    <row r="185" spans="1:7" x14ac:dyDescent="0.35">
      <c r="A185" s="259" t="s">
        <v>95</v>
      </c>
      <c r="B185" s="239">
        <v>5172747.2400000021</v>
      </c>
      <c r="C185" s="257">
        <v>0</v>
      </c>
      <c r="D185" s="239">
        <v>0</v>
      </c>
      <c r="E185" s="239">
        <v>180000</v>
      </c>
      <c r="F185" s="257">
        <v>0</v>
      </c>
      <c r="G185" s="239">
        <v>0</v>
      </c>
    </row>
    <row r="186" spans="1:7" x14ac:dyDescent="0.35">
      <c r="A186" s="259" t="s">
        <v>202</v>
      </c>
      <c r="B186" s="239">
        <v>4100727.04</v>
      </c>
      <c r="C186" s="257">
        <v>0</v>
      </c>
      <c r="D186" s="239">
        <v>0</v>
      </c>
      <c r="E186" s="239"/>
      <c r="F186" s="257">
        <v>0</v>
      </c>
      <c r="G186" s="239">
        <v>0</v>
      </c>
    </row>
    <row r="187" spans="1:7" x14ac:dyDescent="0.35">
      <c r="A187" s="259" t="s">
        <v>464</v>
      </c>
      <c r="B187" s="239">
        <v>208800</v>
      </c>
      <c r="C187" s="257">
        <v>0</v>
      </c>
      <c r="D187" s="239">
        <v>0</v>
      </c>
      <c r="E187" s="239"/>
      <c r="F187" s="257">
        <v>0</v>
      </c>
      <c r="G187" s="239">
        <v>0</v>
      </c>
    </row>
    <row r="188" spans="1:7" x14ac:dyDescent="0.35">
      <c r="A188" s="259" t="s">
        <v>639</v>
      </c>
      <c r="B188" s="239">
        <v>510</v>
      </c>
      <c r="C188" s="257">
        <v>0</v>
      </c>
      <c r="D188" s="239">
        <v>0</v>
      </c>
      <c r="E188" s="239"/>
      <c r="F188" s="257">
        <v>0</v>
      </c>
      <c r="G188" s="239">
        <v>0</v>
      </c>
    </row>
    <row r="189" spans="1:7" x14ac:dyDescent="0.35">
      <c r="A189" s="259" t="s">
        <v>286</v>
      </c>
      <c r="B189" s="239">
        <v>113259.4</v>
      </c>
      <c r="C189" s="257">
        <v>0</v>
      </c>
      <c r="D189" s="239">
        <v>0</v>
      </c>
      <c r="E189" s="239"/>
      <c r="F189" s="257">
        <v>0</v>
      </c>
      <c r="G189" s="239">
        <v>0</v>
      </c>
    </row>
    <row r="190" spans="1:7" x14ac:dyDescent="0.35">
      <c r="A190" s="259" t="s">
        <v>307</v>
      </c>
      <c r="B190" s="239"/>
      <c r="C190" s="257">
        <v>0</v>
      </c>
      <c r="D190" s="239">
        <v>0</v>
      </c>
      <c r="E190" s="239">
        <v>88000</v>
      </c>
      <c r="F190" s="257">
        <v>0</v>
      </c>
      <c r="G190" s="239">
        <v>0</v>
      </c>
    </row>
    <row r="191" spans="1:7" x14ac:dyDescent="0.35">
      <c r="A191" s="259" t="s">
        <v>279</v>
      </c>
      <c r="B191" s="239">
        <v>7252</v>
      </c>
      <c r="C191" s="257">
        <v>0</v>
      </c>
      <c r="D191" s="239">
        <v>0</v>
      </c>
      <c r="E191" s="239"/>
      <c r="F191" s="257">
        <v>0</v>
      </c>
      <c r="G191" s="239">
        <v>0</v>
      </c>
    </row>
    <row r="192" spans="1:7" x14ac:dyDescent="0.35">
      <c r="A192" s="259" t="s">
        <v>97</v>
      </c>
      <c r="B192" s="239">
        <v>693527.45</v>
      </c>
      <c r="C192" s="257">
        <v>0</v>
      </c>
      <c r="D192" s="239">
        <v>0</v>
      </c>
      <c r="E192" s="239"/>
      <c r="F192" s="257">
        <v>0</v>
      </c>
      <c r="G192" s="239">
        <v>0</v>
      </c>
    </row>
    <row r="193" spans="1:7" x14ac:dyDescent="0.35">
      <c r="A193" s="252" t="s">
        <v>392</v>
      </c>
      <c r="B193" s="239"/>
      <c r="C193" s="257">
        <v>0</v>
      </c>
      <c r="D193" s="239">
        <v>0</v>
      </c>
      <c r="E193" s="239">
        <v>150</v>
      </c>
      <c r="F193" s="257">
        <v>0</v>
      </c>
      <c r="G193" s="239">
        <v>0</v>
      </c>
    </row>
    <row r="194" spans="1:7" x14ac:dyDescent="0.35">
      <c r="A194" s="259" t="s">
        <v>682</v>
      </c>
      <c r="B194" s="239"/>
      <c r="C194" s="257">
        <v>0</v>
      </c>
      <c r="D194" s="239">
        <v>0</v>
      </c>
      <c r="E194" s="239">
        <v>150</v>
      </c>
      <c r="F194" s="257">
        <v>0</v>
      </c>
      <c r="G194" s="239">
        <v>0</v>
      </c>
    </row>
    <row r="195" spans="1:7" x14ac:dyDescent="0.35">
      <c r="A195" s="252" t="s">
        <v>208</v>
      </c>
      <c r="B195" s="239"/>
      <c r="C195" s="257">
        <v>0</v>
      </c>
      <c r="D195" s="239">
        <v>0</v>
      </c>
      <c r="E195" s="239">
        <v>36724</v>
      </c>
      <c r="F195" s="257">
        <v>0</v>
      </c>
      <c r="G195" s="239">
        <v>0</v>
      </c>
    </row>
    <row r="196" spans="1:7" x14ac:dyDescent="0.35">
      <c r="A196" s="259" t="s">
        <v>281</v>
      </c>
      <c r="B196" s="239"/>
      <c r="C196" s="257">
        <v>0</v>
      </c>
      <c r="D196" s="239">
        <v>0</v>
      </c>
      <c r="E196" s="239">
        <v>523</v>
      </c>
      <c r="F196" s="257">
        <v>0</v>
      </c>
      <c r="G196" s="239">
        <v>0</v>
      </c>
    </row>
    <row r="197" spans="1:7" x14ac:dyDescent="0.35">
      <c r="A197" s="259" t="s">
        <v>444</v>
      </c>
      <c r="B197" s="239"/>
      <c r="C197" s="257">
        <v>0</v>
      </c>
      <c r="D197" s="239">
        <v>0</v>
      </c>
      <c r="E197" s="239">
        <v>36195</v>
      </c>
      <c r="F197" s="257">
        <v>0</v>
      </c>
      <c r="G197" s="239">
        <v>0</v>
      </c>
    </row>
    <row r="198" spans="1:7" x14ac:dyDescent="0.35">
      <c r="A198" s="259" t="s">
        <v>553</v>
      </c>
      <c r="B198" s="239"/>
      <c r="C198" s="257">
        <v>0</v>
      </c>
      <c r="D198" s="239">
        <v>0</v>
      </c>
      <c r="E198" s="239">
        <v>6</v>
      </c>
      <c r="F198" s="257">
        <v>0</v>
      </c>
      <c r="G198" s="239">
        <v>0</v>
      </c>
    </row>
    <row r="199" spans="1:7" x14ac:dyDescent="0.35">
      <c r="A199" s="252" t="s">
        <v>388</v>
      </c>
      <c r="B199" s="239"/>
      <c r="C199" s="257">
        <v>0</v>
      </c>
      <c r="D199" s="239">
        <v>0</v>
      </c>
      <c r="E199" s="239">
        <v>189</v>
      </c>
      <c r="F199" s="257">
        <v>0</v>
      </c>
      <c r="G199" s="239">
        <v>0</v>
      </c>
    </row>
    <row r="200" spans="1:7" x14ac:dyDescent="0.35">
      <c r="A200" s="259" t="s">
        <v>566</v>
      </c>
      <c r="B200" s="239"/>
      <c r="C200" s="257">
        <v>0</v>
      </c>
      <c r="D200" s="239">
        <v>0</v>
      </c>
      <c r="E200" s="239">
        <v>164</v>
      </c>
      <c r="F200" s="257">
        <v>0</v>
      </c>
      <c r="G200" s="239">
        <v>0</v>
      </c>
    </row>
    <row r="201" spans="1:7" x14ac:dyDescent="0.35">
      <c r="A201" s="259" t="s">
        <v>611</v>
      </c>
      <c r="B201" s="239"/>
      <c r="C201" s="257">
        <v>0</v>
      </c>
      <c r="D201" s="239">
        <v>0</v>
      </c>
      <c r="E201" s="239">
        <v>25</v>
      </c>
      <c r="F201" s="257">
        <v>0</v>
      </c>
      <c r="G201" s="239">
        <v>0</v>
      </c>
    </row>
    <row r="202" spans="1:7" x14ac:dyDescent="0.35">
      <c r="A202" s="252" t="s">
        <v>118</v>
      </c>
      <c r="B202" s="239"/>
      <c r="C202" s="257">
        <v>0.1</v>
      </c>
      <c r="D202" s="239">
        <v>0</v>
      </c>
      <c r="E202" s="239">
        <v>218664</v>
      </c>
      <c r="F202" s="257">
        <v>0.05</v>
      </c>
      <c r="G202" s="239">
        <v>10933.2</v>
      </c>
    </row>
    <row r="203" spans="1:7" x14ac:dyDescent="0.35">
      <c r="A203" s="259" t="s">
        <v>116</v>
      </c>
      <c r="B203" s="239"/>
      <c r="C203" s="257">
        <v>0.1</v>
      </c>
      <c r="D203" s="239">
        <v>0</v>
      </c>
      <c r="E203" s="239">
        <v>218664</v>
      </c>
      <c r="F203" s="257">
        <v>0.05</v>
      </c>
      <c r="G203" s="239">
        <v>10933.2</v>
      </c>
    </row>
    <row r="204" spans="1:7" x14ac:dyDescent="0.35">
      <c r="A204" s="252" t="s">
        <v>115</v>
      </c>
      <c r="B204" s="239">
        <v>1006547.7299999999</v>
      </c>
      <c r="C204" s="257">
        <v>0.1</v>
      </c>
      <c r="D204" s="239">
        <v>100654.77300000002</v>
      </c>
      <c r="E204" s="239"/>
      <c r="F204" s="257">
        <v>0</v>
      </c>
      <c r="G204" s="239">
        <v>0</v>
      </c>
    </row>
    <row r="205" spans="1:7" x14ac:dyDescent="0.35">
      <c r="A205" s="259" t="s">
        <v>269</v>
      </c>
      <c r="B205" s="239">
        <v>746646</v>
      </c>
      <c r="C205" s="257">
        <v>0.1</v>
      </c>
      <c r="D205" s="239">
        <v>74664.600000000006</v>
      </c>
      <c r="E205" s="239"/>
      <c r="F205" s="257">
        <v>0</v>
      </c>
      <c r="G205" s="239">
        <v>0</v>
      </c>
    </row>
    <row r="206" spans="1:7" x14ac:dyDescent="0.35">
      <c r="A206" s="259" t="s">
        <v>146</v>
      </c>
      <c r="B206" s="239">
        <v>127263</v>
      </c>
      <c r="C206" s="257">
        <v>0.1</v>
      </c>
      <c r="D206" s="239">
        <v>12726.300000000001</v>
      </c>
      <c r="E206" s="239"/>
      <c r="F206" s="257">
        <v>0</v>
      </c>
      <c r="G206" s="239">
        <v>0</v>
      </c>
    </row>
    <row r="207" spans="1:7" x14ac:dyDescent="0.35">
      <c r="A207" s="259" t="s">
        <v>221</v>
      </c>
      <c r="B207" s="239">
        <v>111670.73000000001</v>
      </c>
      <c r="C207" s="257">
        <v>9.9999999999999992E-2</v>
      </c>
      <c r="D207" s="239">
        <v>11167.073</v>
      </c>
      <c r="E207" s="239"/>
      <c r="F207" s="257">
        <v>0</v>
      </c>
      <c r="G207" s="239">
        <v>0</v>
      </c>
    </row>
    <row r="208" spans="1:7" x14ac:dyDescent="0.35">
      <c r="A208" s="259" t="s">
        <v>315</v>
      </c>
      <c r="B208" s="239">
        <v>20968</v>
      </c>
      <c r="C208" s="257">
        <v>0.1</v>
      </c>
      <c r="D208" s="239">
        <v>2096.8000000000002</v>
      </c>
      <c r="E208" s="239"/>
      <c r="F208" s="257">
        <v>0</v>
      </c>
      <c r="G208" s="239">
        <v>0</v>
      </c>
    </row>
    <row r="209" spans="1:7" x14ac:dyDescent="0.35">
      <c r="A209" s="252" t="s">
        <v>247</v>
      </c>
      <c r="B209" s="239"/>
      <c r="C209" s="257">
        <v>0</v>
      </c>
      <c r="D209" s="239">
        <v>0</v>
      </c>
      <c r="E209" s="239">
        <v>0</v>
      </c>
      <c r="F209" s="257">
        <v>0</v>
      </c>
      <c r="G209" s="239">
        <v>0</v>
      </c>
    </row>
    <row r="210" spans="1:7" x14ac:dyDescent="0.35">
      <c r="A210" s="259" t="s">
        <v>245</v>
      </c>
      <c r="B210" s="239"/>
      <c r="C210" s="257">
        <v>0</v>
      </c>
      <c r="D210" s="239">
        <v>0</v>
      </c>
      <c r="E210" s="239">
        <v>0</v>
      </c>
      <c r="F210" s="257">
        <v>0</v>
      </c>
      <c r="G210" s="239">
        <v>0</v>
      </c>
    </row>
    <row r="211" spans="1:7" x14ac:dyDescent="0.35">
      <c r="A211" s="252" t="s">
        <v>99</v>
      </c>
      <c r="B211" s="239"/>
      <c r="C211" s="257">
        <v>0.16499999999999956</v>
      </c>
      <c r="D211" s="239">
        <v>0</v>
      </c>
      <c r="E211" s="239">
        <v>31141372.520000003</v>
      </c>
      <c r="F211" s="257">
        <v>9.9999999999999797E-2</v>
      </c>
      <c r="G211" s="239">
        <v>3114137.2519999999</v>
      </c>
    </row>
    <row r="212" spans="1:7" x14ac:dyDescent="0.35">
      <c r="A212" s="259" t="s">
        <v>631</v>
      </c>
      <c r="B212" s="239"/>
      <c r="C212" s="257">
        <v>0.16500000000000001</v>
      </c>
      <c r="D212" s="239">
        <v>0</v>
      </c>
      <c r="E212" s="239">
        <v>27339</v>
      </c>
      <c r="F212" s="257">
        <v>0.1</v>
      </c>
      <c r="G212" s="239">
        <v>2733.9</v>
      </c>
    </row>
    <row r="213" spans="1:7" x14ac:dyDescent="0.35">
      <c r="A213" s="259" t="s">
        <v>567</v>
      </c>
      <c r="B213" s="239"/>
      <c r="C213" s="257">
        <v>0.16500000000000001</v>
      </c>
      <c r="D213" s="239">
        <v>0</v>
      </c>
      <c r="E213" s="239">
        <v>282767</v>
      </c>
      <c r="F213" s="257">
        <v>0.1</v>
      </c>
      <c r="G213" s="239">
        <v>28276.7</v>
      </c>
    </row>
    <row r="214" spans="1:7" x14ac:dyDescent="0.35">
      <c r="A214" s="259" t="s">
        <v>660</v>
      </c>
      <c r="B214" s="239"/>
      <c r="C214" s="257">
        <v>0.16500000000000001</v>
      </c>
      <c r="D214" s="239">
        <v>0</v>
      </c>
      <c r="E214" s="239">
        <v>56018</v>
      </c>
      <c r="F214" s="257">
        <v>0.1</v>
      </c>
      <c r="G214" s="239">
        <v>5601.8</v>
      </c>
    </row>
    <row r="215" spans="1:7" x14ac:dyDescent="0.35">
      <c r="A215" s="259" t="s">
        <v>661</v>
      </c>
      <c r="B215" s="239"/>
      <c r="C215" s="257">
        <v>0.16500000000000001</v>
      </c>
      <c r="D215" s="239">
        <v>0</v>
      </c>
      <c r="E215" s="239">
        <v>23</v>
      </c>
      <c r="F215" s="257">
        <v>0.1</v>
      </c>
      <c r="G215" s="239">
        <v>2.3000000000000003</v>
      </c>
    </row>
    <row r="216" spans="1:7" x14ac:dyDescent="0.35">
      <c r="A216" s="259" t="s">
        <v>100</v>
      </c>
      <c r="B216" s="239"/>
      <c r="C216" s="257">
        <v>0.16500000000000001</v>
      </c>
      <c r="D216" s="239">
        <v>0</v>
      </c>
      <c r="E216" s="239">
        <v>92350</v>
      </c>
      <c r="F216" s="257">
        <v>0.1</v>
      </c>
      <c r="G216" s="239">
        <v>9235</v>
      </c>
    </row>
    <row r="217" spans="1:7" x14ac:dyDescent="0.35">
      <c r="A217" s="259" t="s">
        <v>665</v>
      </c>
      <c r="B217" s="239"/>
      <c r="C217" s="257">
        <v>0.16500000000000001</v>
      </c>
      <c r="D217" s="239">
        <v>0</v>
      </c>
      <c r="E217" s="239">
        <v>26228</v>
      </c>
      <c r="F217" s="257">
        <v>0.1</v>
      </c>
      <c r="G217" s="239">
        <v>2622.8</v>
      </c>
    </row>
    <row r="218" spans="1:7" x14ac:dyDescent="0.35">
      <c r="A218" s="259" t="s">
        <v>666</v>
      </c>
      <c r="B218" s="239"/>
      <c r="C218" s="257">
        <v>0.16500000000000001</v>
      </c>
      <c r="D218" s="239">
        <v>0</v>
      </c>
      <c r="E218" s="239">
        <v>11</v>
      </c>
      <c r="F218" s="257">
        <v>0.1</v>
      </c>
      <c r="G218" s="239">
        <v>1.1000000000000001</v>
      </c>
    </row>
    <row r="219" spans="1:7" x14ac:dyDescent="0.35">
      <c r="A219" s="259" t="s">
        <v>101</v>
      </c>
      <c r="B219" s="239"/>
      <c r="C219" s="257">
        <v>0.16500000000000001</v>
      </c>
      <c r="D219" s="239">
        <v>0</v>
      </c>
      <c r="E219" s="239">
        <v>6748</v>
      </c>
      <c r="F219" s="257">
        <v>0.1</v>
      </c>
      <c r="G219" s="239">
        <v>674.80000000000007</v>
      </c>
    </row>
    <row r="220" spans="1:7" x14ac:dyDescent="0.35">
      <c r="A220" s="259" t="s">
        <v>274</v>
      </c>
      <c r="B220" s="239"/>
      <c r="C220" s="257">
        <v>0.16500000000000001</v>
      </c>
      <c r="D220" s="239">
        <v>0</v>
      </c>
      <c r="E220" s="239">
        <v>95963</v>
      </c>
      <c r="F220" s="257">
        <v>0.1</v>
      </c>
      <c r="G220" s="239">
        <v>9596.3000000000011</v>
      </c>
    </row>
    <row r="221" spans="1:7" x14ac:dyDescent="0.35">
      <c r="A221" s="259" t="s">
        <v>216</v>
      </c>
      <c r="B221" s="239"/>
      <c r="C221" s="257">
        <v>0.16500000000000001</v>
      </c>
      <c r="D221" s="239">
        <v>0</v>
      </c>
      <c r="E221" s="239">
        <v>177</v>
      </c>
      <c r="F221" s="257">
        <v>0.1</v>
      </c>
      <c r="G221" s="239">
        <v>17.7</v>
      </c>
    </row>
    <row r="222" spans="1:7" x14ac:dyDescent="0.35">
      <c r="A222" s="259" t="s">
        <v>102</v>
      </c>
      <c r="B222" s="239"/>
      <c r="C222" s="257">
        <v>0.16500000000000001</v>
      </c>
      <c r="D222" s="239">
        <v>0</v>
      </c>
      <c r="E222" s="239">
        <v>184814</v>
      </c>
      <c r="F222" s="257">
        <v>0.1</v>
      </c>
      <c r="G222" s="239">
        <v>18481.400000000001</v>
      </c>
    </row>
    <row r="223" spans="1:7" x14ac:dyDescent="0.35">
      <c r="A223" s="259" t="s">
        <v>220</v>
      </c>
      <c r="B223" s="239"/>
      <c r="C223" s="257">
        <v>0.16500000000000001</v>
      </c>
      <c r="D223" s="239">
        <v>0</v>
      </c>
      <c r="E223" s="239">
        <v>1050</v>
      </c>
      <c r="F223" s="257">
        <v>0.1</v>
      </c>
      <c r="G223" s="239">
        <v>105</v>
      </c>
    </row>
    <row r="224" spans="1:7" x14ac:dyDescent="0.35">
      <c r="A224" s="259" t="s">
        <v>203</v>
      </c>
      <c r="B224" s="239"/>
      <c r="C224" s="257">
        <v>0.16500000000000001</v>
      </c>
      <c r="D224" s="239">
        <v>0</v>
      </c>
      <c r="E224" s="239">
        <v>59326</v>
      </c>
      <c r="F224" s="257">
        <v>0.1</v>
      </c>
      <c r="G224" s="239">
        <v>5932.6</v>
      </c>
    </row>
    <row r="225" spans="1:7" x14ac:dyDescent="0.35">
      <c r="A225" s="259" t="s">
        <v>321</v>
      </c>
      <c r="B225" s="239"/>
      <c r="C225" s="257">
        <v>0.16500000000000001</v>
      </c>
      <c r="D225" s="239">
        <v>0</v>
      </c>
      <c r="E225" s="239">
        <v>258987.20000000007</v>
      </c>
      <c r="F225" s="257">
        <v>0.10000000000000002</v>
      </c>
      <c r="G225" s="239">
        <v>25898.720000000001</v>
      </c>
    </row>
    <row r="226" spans="1:7" x14ac:dyDescent="0.35">
      <c r="A226" s="259" t="s">
        <v>214</v>
      </c>
      <c r="B226" s="239"/>
      <c r="C226" s="257">
        <v>0.16500000000000001</v>
      </c>
      <c r="D226" s="239">
        <v>0</v>
      </c>
      <c r="E226" s="239">
        <v>3030</v>
      </c>
      <c r="F226" s="257">
        <v>0.1</v>
      </c>
      <c r="G226" s="239">
        <v>303</v>
      </c>
    </row>
    <row r="227" spans="1:7" x14ac:dyDescent="0.35">
      <c r="A227" s="259" t="s">
        <v>670</v>
      </c>
      <c r="B227" s="239"/>
      <c r="C227" s="257">
        <v>0.16500000000000001</v>
      </c>
      <c r="D227" s="239">
        <v>0</v>
      </c>
      <c r="E227" s="239">
        <v>652</v>
      </c>
      <c r="F227" s="257">
        <v>0.1</v>
      </c>
      <c r="G227" s="239">
        <v>65.2</v>
      </c>
    </row>
    <row r="228" spans="1:7" x14ac:dyDescent="0.35">
      <c r="A228" s="259" t="s">
        <v>288</v>
      </c>
      <c r="B228" s="239"/>
      <c r="C228" s="257">
        <v>0.16500000000000001</v>
      </c>
      <c r="D228" s="239">
        <v>0</v>
      </c>
      <c r="E228" s="239">
        <v>108445</v>
      </c>
      <c r="F228" s="257">
        <v>0.1</v>
      </c>
      <c r="G228" s="239">
        <v>10844.5</v>
      </c>
    </row>
    <row r="229" spans="1:7" x14ac:dyDescent="0.35">
      <c r="A229" s="259" t="s">
        <v>103</v>
      </c>
      <c r="B229" s="239"/>
      <c r="C229" s="257">
        <v>0.16500000000000001</v>
      </c>
      <c r="D229" s="239">
        <v>0</v>
      </c>
      <c r="E229" s="239">
        <v>123363</v>
      </c>
      <c r="F229" s="257">
        <v>0.1</v>
      </c>
      <c r="G229" s="239">
        <v>12336.300000000001</v>
      </c>
    </row>
    <row r="230" spans="1:7" x14ac:dyDescent="0.35">
      <c r="A230" s="259" t="s">
        <v>104</v>
      </c>
      <c r="B230" s="239"/>
      <c r="C230" s="257">
        <v>0.16500000000000001</v>
      </c>
      <c r="D230" s="239">
        <v>0</v>
      </c>
      <c r="E230" s="239">
        <v>1459098.0099999998</v>
      </c>
      <c r="F230" s="257">
        <v>9.9999999999999992E-2</v>
      </c>
      <c r="G230" s="239">
        <v>145909.80100000001</v>
      </c>
    </row>
    <row r="231" spans="1:7" x14ac:dyDescent="0.35">
      <c r="A231" s="259" t="s">
        <v>204</v>
      </c>
      <c r="B231" s="239"/>
      <c r="C231" s="257">
        <v>0.16500000000000001</v>
      </c>
      <c r="D231" s="239">
        <v>0</v>
      </c>
      <c r="E231" s="239">
        <v>342</v>
      </c>
      <c r="F231" s="257">
        <v>0.1</v>
      </c>
      <c r="G231" s="239">
        <v>34.200000000000003</v>
      </c>
    </row>
    <row r="232" spans="1:7" x14ac:dyDescent="0.35">
      <c r="A232" s="259" t="s">
        <v>105</v>
      </c>
      <c r="B232" s="239"/>
      <c r="C232" s="257">
        <v>0.16500000000000001</v>
      </c>
      <c r="D232" s="239">
        <v>0</v>
      </c>
      <c r="E232" s="239">
        <v>140860</v>
      </c>
      <c r="F232" s="257">
        <v>0.1</v>
      </c>
      <c r="G232" s="239">
        <v>14086</v>
      </c>
    </row>
    <row r="233" spans="1:7" x14ac:dyDescent="0.35">
      <c r="A233" s="259" t="s">
        <v>106</v>
      </c>
      <c r="B233" s="239"/>
      <c r="C233" s="257">
        <v>0.16500000000000001</v>
      </c>
      <c r="D233" s="239">
        <v>0</v>
      </c>
      <c r="E233" s="239">
        <v>116208</v>
      </c>
      <c r="F233" s="257">
        <v>0.1</v>
      </c>
      <c r="G233" s="239">
        <v>11620.800000000001</v>
      </c>
    </row>
    <row r="234" spans="1:7" x14ac:dyDescent="0.35">
      <c r="A234" s="259" t="s">
        <v>431</v>
      </c>
      <c r="B234" s="239"/>
      <c r="C234" s="257">
        <v>0.16500000000000001</v>
      </c>
      <c r="D234" s="239">
        <v>0</v>
      </c>
      <c r="E234" s="239">
        <v>900</v>
      </c>
      <c r="F234" s="257">
        <v>0.1</v>
      </c>
      <c r="G234" s="239">
        <v>90</v>
      </c>
    </row>
    <row r="235" spans="1:7" x14ac:dyDescent="0.35">
      <c r="A235" s="259" t="s">
        <v>635</v>
      </c>
      <c r="B235" s="239"/>
      <c r="C235" s="257">
        <v>0.16500000000000001</v>
      </c>
      <c r="D235" s="239">
        <v>0</v>
      </c>
      <c r="E235" s="239">
        <v>8398</v>
      </c>
      <c r="F235" s="257">
        <v>0.1</v>
      </c>
      <c r="G235" s="239">
        <v>839.80000000000007</v>
      </c>
    </row>
    <row r="236" spans="1:7" x14ac:dyDescent="0.35">
      <c r="A236" s="259" t="s">
        <v>107</v>
      </c>
      <c r="B236" s="239"/>
      <c r="C236" s="257">
        <v>0.16500000000000001</v>
      </c>
      <c r="D236" s="239">
        <v>0</v>
      </c>
      <c r="E236" s="239">
        <v>994822</v>
      </c>
      <c r="F236" s="257">
        <v>0.1</v>
      </c>
      <c r="G236" s="239">
        <v>99482.2</v>
      </c>
    </row>
    <row r="237" spans="1:7" x14ac:dyDescent="0.35">
      <c r="A237" s="259" t="s">
        <v>108</v>
      </c>
      <c r="B237" s="239"/>
      <c r="C237" s="257">
        <v>0.16500000000000001</v>
      </c>
      <c r="D237" s="239">
        <v>0</v>
      </c>
      <c r="E237" s="239">
        <v>38426</v>
      </c>
      <c r="F237" s="257">
        <v>0.1</v>
      </c>
      <c r="G237" s="239">
        <v>3842.6000000000004</v>
      </c>
    </row>
    <row r="238" spans="1:7" x14ac:dyDescent="0.35">
      <c r="A238" s="259" t="s">
        <v>109</v>
      </c>
      <c r="B238" s="239"/>
      <c r="C238" s="257">
        <v>0.16500000000000001</v>
      </c>
      <c r="D238" s="239">
        <v>0</v>
      </c>
      <c r="E238" s="239">
        <v>18651910.530000001</v>
      </c>
      <c r="F238" s="257">
        <v>0.10000000000000003</v>
      </c>
      <c r="G238" s="239">
        <v>1865191.0529999998</v>
      </c>
    </row>
    <row r="239" spans="1:7" x14ac:dyDescent="0.35">
      <c r="A239" s="259" t="s">
        <v>205</v>
      </c>
      <c r="B239" s="239"/>
      <c r="C239" s="257">
        <v>0.16500000000000001</v>
      </c>
      <c r="D239" s="239">
        <v>0</v>
      </c>
      <c r="E239" s="239">
        <v>599</v>
      </c>
      <c r="F239" s="257">
        <v>0.1</v>
      </c>
      <c r="G239" s="239">
        <v>59.900000000000006</v>
      </c>
    </row>
    <row r="240" spans="1:7" x14ac:dyDescent="0.35">
      <c r="A240" s="259" t="s">
        <v>110</v>
      </c>
      <c r="B240" s="239"/>
      <c r="C240" s="257">
        <v>0.16500000000000001</v>
      </c>
      <c r="D240" s="239">
        <v>0</v>
      </c>
      <c r="E240" s="239">
        <v>28253.48</v>
      </c>
      <c r="F240" s="257">
        <v>0.10000000000000002</v>
      </c>
      <c r="G240" s="239">
        <v>2825.348</v>
      </c>
    </row>
    <row r="241" spans="1:7" x14ac:dyDescent="0.35">
      <c r="A241" s="259" t="s">
        <v>316</v>
      </c>
      <c r="B241" s="239"/>
      <c r="C241" s="257">
        <v>0.16500000000000001</v>
      </c>
      <c r="D241" s="239">
        <v>0</v>
      </c>
      <c r="E241" s="239">
        <v>26241</v>
      </c>
      <c r="F241" s="257">
        <v>0.1</v>
      </c>
      <c r="G241" s="239">
        <v>2624.1000000000004</v>
      </c>
    </row>
    <row r="242" spans="1:7" x14ac:dyDescent="0.35">
      <c r="A242" s="259" t="s">
        <v>111</v>
      </c>
      <c r="B242" s="239"/>
      <c r="C242" s="257">
        <v>0.16500000000000001</v>
      </c>
      <c r="D242" s="239">
        <v>0</v>
      </c>
      <c r="E242" s="239">
        <v>5078</v>
      </c>
      <c r="F242" s="257">
        <v>0.1</v>
      </c>
      <c r="G242" s="239">
        <v>507.8</v>
      </c>
    </row>
    <row r="243" spans="1:7" x14ac:dyDescent="0.35">
      <c r="A243" s="259" t="s">
        <v>249</v>
      </c>
      <c r="B243" s="239"/>
      <c r="C243" s="257">
        <v>0.16500000000000001</v>
      </c>
      <c r="D243" s="239">
        <v>0</v>
      </c>
      <c r="E243" s="239">
        <v>171</v>
      </c>
      <c r="F243" s="257">
        <v>0.1</v>
      </c>
      <c r="G243" s="239">
        <v>17.100000000000001</v>
      </c>
    </row>
    <row r="244" spans="1:7" x14ac:dyDescent="0.35">
      <c r="A244" s="259" t="s">
        <v>263</v>
      </c>
      <c r="B244" s="239"/>
      <c r="C244" s="257">
        <v>0.16500000000000001</v>
      </c>
      <c r="D244" s="239">
        <v>0</v>
      </c>
      <c r="E244" s="239">
        <v>1027</v>
      </c>
      <c r="F244" s="257">
        <v>0.1</v>
      </c>
      <c r="G244" s="239">
        <v>102.7</v>
      </c>
    </row>
    <row r="245" spans="1:7" x14ac:dyDescent="0.35">
      <c r="A245" s="259" t="s">
        <v>112</v>
      </c>
      <c r="B245" s="239"/>
      <c r="C245" s="257">
        <v>0.16500000000000001</v>
      </c>
      <c r="D245" s="239">
        <v>0</v>
      </c>
      <c r="E245" s="239">
        <v>8280241.2999999989</v>
      </c>
      <c r="F245" s="257">
        <v>0.10000000000000003</v>
      </c>
      <c r="G245" s="239">
        <v>828024.12999999989</v>
      </c>
    </row>
    <row r="246" spans="1:7" x14ac:dyDescent="0.35">
      <c r="A246" s="259" t="s">
        <v>206</v>
      </c>
      <c r="B246" s="239"/>
      <c r="C246" s="257">
        <v>0.16500000000000001</v>
      </c>
      <c r="D246" s="239">
        <v>0</v>
      </c>
      <c r="E246" s="239">
        <v>61232</v>
      </c>
      <c r="F246" s="257">
        <v>0.1</v>
      </c>
      <c r="G246" s="239">
        <v>6123.2000000000007</v>
      </c>
    </row>
    <row r="247" spans="1:7" x14ac:dyDescent="0.35">
      <c r="A247" s="259" t="s">
        <v>113</v>
      </c>
      <c r="B247" s="239"/>
      <c r="C247" s="257">
        <v>0.16500000000000001</v>
      </c>
      <c r="D247" s="239">
        <v>0</v>
      </c>
      <c r="E247" s="239">
        <v>274</v>
      </c>
      <c r="F247" s="257">
        <v>0.1</v>
      </c>
      <c r="G247" s="239">
        <v>27.400000000000002</v>
      </c>
    </row>
    <row r="248" spans="1:7" x14ac:dyDescent="0.35">
      <c r="A248" s="252" t="s">
        <v>61</v>
      </c>
      <c r="B248" s="239"/>
      <c r="C248" s="257">
        <v>0</v>
      </c>
      <c r="D248" s="239">
        <v>0</v>
      </c>
      <c r="E248" s="239">
        <v>2660</v>
      </c>
      <c r="F248" s="257">
        <v>0.06</v>
      </c>
      <c r="G248" s="239">
        <v>159.6</v>
      </c>
    </row>
    <row r="249" spans="1:7" x14ac:dyDescent="0.35">
      <c r="A249" s="259" t="s">
        <v>59</v>
      </c>
      <c r="B249" s="239"/>
      <c r="C249" s="257">
        <v>0</v>
      </c>
      <c r="D249" s="239">
        <v>0</v>
      </c>
      <c r="E249" s="239">
        <v>42</v>
      </c>
      <c r="F249" s="257">
        <v>0.06</v>
      </c>
      <c r="G249" s="239">
        <v>2.52</v>
      </c>
    </row>
    <row r="250" spans="1:7" x14ac:dyDescent="0.35">
      <c r="A250" s="259" t="s">
        <v>674</v>
      </c>
      <c r="B250" s="239"/>
      <c r="C250" s="257">
        <v>0</v>
      </c>
      <c r="D250" s="239">
        <v>0</v>
      </c>
      <c r="E250" s="239">
        <v>50</v>
      </c>
      <c r="F250" s="257">
        <v>0.06</v>
      </c>
      <c r="G250" s="239">
        <v>3</v>
      </c>
    </row>
    <row r="251" spans="1:7" x14ac:dyDescent="0.35">
      <c r="A251" s="259" t="s">
        <v>62</v>
      </c>
      <c r="B251" s="239"/>
      <c r="C251" s="257">
        <v>0</v>
      </c>
      <c r="D251" s="239">
        <v>0</v>
      </c>
      <c r="E251" s="239">
        <v>433</v>
      </c>
      <c r="F251" s="257">
        <v>0.06</v>
      </c>
      <c r="G251" s="239">
        <v>25.98</v>
      </c>
    </row>
    <row r="252" spans="1:7" x14ac:dyDescent="0.35">
      <c r="A252" s="259" t="s">
        <v>638</v>
      </c>
      <c r="B252" s="239"/>
      <c r="C252" s="257">
        <v>0</v>
      </c>
      <c r="D252" s="239">
        <v>0</v>
      </c>
      <c r="E252" s="239">
        <v>346</v>
      </c>
      <c r="F252" s="257">
        <v>0.06</v>
      </c>
      <c r="G252" s="239">
        <v>20.759999999999998</v>
      </c>
    </row>
    <row r="253" spans="1:7" x14ac:dyDescent="0.35">
      <c r="A253" s="259" t="s">
        <v>518</v>
      </c>
      <c r="B253" s="239"/>
      <c r="C253" s="257">
        <v>0</v>
      </c>
      <c r="D253" s="239">
        <v>0</v>
      </c>
      <c r="E253" s="239">
        <v>1789</v>
      </c>
      <c r="F253" s="257">
        <v>0.06</v>
      </c>
      <c r="G253" s="239">
        <v>107.33999999999999</v>
      </c>
    </row>
    <row r="254" spans="1:7" x14ac:dyDescent="0.35">
      <c r="A254" s="252" t="s">
        <v>383</v>
      </c>
      <c r="B254" s="239"/>
      <c r="C254" s="257">
        <v>0</v>
      </c>
      <c r="D254" s="239">
        <v>0</v>
      </c>
      <c r="E254" s="239">
        <v>9062.17</v>
      </c>
      <c r="F254" s="257">
        <v>0</v>
      </c>
      <c r="G254" s="239">
        <v>0</v>
      </c>
    </row>
    <row r="255" spans="1:7" x14ac:dyDescent="0.35">
      <c r="A255" s="259" t="s">
        <v>437</v>
      </c>
      <c r="B255" s="239"/>
      <c r="C255" s="257">
        <v>0</v>
      </c>
      <c r="D255" s="239">
        <v>0</v>
      </c>
      <c r="E255" s="239">
        <v>9062.17</v>
      </c>
      <c r="F255" s="257">
        <v>0</v>
      </c>
      <c r="G255" s="239">
        <v>0</v>
      </c>
    </row>
    <row r="256" spans="1:7" x14ac:dyDescent="0.35">
      <c r="A256" s="252" t="s">
        <v>23</v>
      </c>
      <c r="B256" s="239"/>
      <c r="C256" s="257">
        <v>0</v>
      </c>
      <c r="D256" s="239">
        <v>0</v>
      </c>
      <c r="E256" s="239">
        <v>487589</v>
      </c>
      <c r="F256" s="257">
        <v>0</v>
      </c>
      <c r="G256" s="239">
        <v>0</v>
      </c>
    </row>
    <row r="257" spans="1:7" x14ac:dyDescent="0.35">
      <c r="A257" s="259" t="s">
        <v>21</v>
      </c>
      <c r="B257" s="239"/>
      <c r="C257" s="257">
        <v>0</v>
      </c>
      <c r="D257" s="239">
        <v>0</v>
      </c>
      <c r="E257" s="239">
        <v>208596</v>
      </c>
      <c r="F257" s="257">
        <v>0</v>
      </c>
      <c r="G257" s="239">
        <v>0</v>
      </c>
    </row>
    <row r="258" spans="1:7" x14ac:dyDescent="0.35">
      <c r="A258" s="259" t="s">
        <v>657</v>
      </c>
      <c r="B258" s="239"/>
      <c r="C258" s="257">
        <v>0</v>
      </c>
      <c r="D258" s="239">
        <v>0</v>
      </c>
      <c r="E258" s="239">
        <v>32815</v>
      </c>
      <c r="F258" s="257">
        <v>0</v>
      </c>
      <c r="G258" s="239">
        <v>0</v>
      </c>
    </row>
    <row r="259" spans="1:7" x14ac:dyDescent="0.35">
      <c r="A259" s="259" t="s">
        <v>181</v>
      </c>
      <c r="B259" s="239"/>
      <c r="C259" s="257">
        <v>0</v>
      </c>
      <c r="D259" s="239">
        <v>0</v>
      </c>
      <c r="E259" s="239">
        <v>152</v>
      </c>
      <c r="F259" s="257">
        <v>0</v>
      </c>
      <c r="G259" s="239">
        <v>0</v>
      </c>
    </row>
    <row r="260" spans="1:7" x14ac:dyDescent="0.35">
      <c r="A260" s="259" t="s">
        <v>176</v>
      </c>
      <c r="B260" s="239"/>
      <c r="C260" s="257">
        <v>0</v>
      </c>
      <c r="D260" s="239">
        <v>0</v>
      </c>
      <c r="E260" s="239">
        <v>156450</v>
      </c>
      <c r="F260" s="257">
        <v>0</v>
      </c>
      <c r="G260" s="239">
        <v>0</v>
      </c>
    </row>
    <row r="261" spans="1:7" x14ac:dyDescent="0.35">
      <c r="A261" s="259" t="s">
        <v>433</v>
      </c>
      <c r="B261" s="239"/>
      <c r="C261" s="257">
        <v>0</v>
      </c>
      <c r="D261" s="239">
        <v>0</v>
      </c>
      <c r="E261" s="239">
        <v>89576</v>
      </c>
      <c r="F261" s="257">
        <v>0</v>
      </c>
      <c r="G261" s="239">
        <v>0</v>
      </c>
    </row>
    <row r="262" spans="1:7" x14ac:dyDescent="0.35">
      <c r="A262" s="252" t="s">
        <v>121</v>
      </c>
      <c r="B262" s="239">
        <v>4821269.379999999</v>
      </c>
      <c r="C262" s="257">
        <v>0.19599999999999995</v>
      </c>
      <c r="D262" s="239">
        <v>953621.67599999998</v>
      </c>
      <c r="E262" s="239"/>
      <c r="F262" s="257">
        <v>9.7999999999999976E-2</v>
      </c>
      <c r="G262" s="239">
        <v>0</v>
      </c>
    </row>
    <row r="263" spans="1:7" x14ac:dyDescent="0.35">
      <c r="A263" s="259" t="s">
        <v>126</v>
      </c>
      <c r="B263" s="239">
        <v>803711</v>
      </c>
      <c r="C263" s="257">
        <v>0.2</v>
      </c>
      <c r="D263" s="239">
        <v>160742.20000000001</v>
      </c>
      <c r="E263" s="239"/>
      <c r="F263" s="257">
        <v>0.1</v>
      </c>
      <c r="G263" s="239">
        <v>0</v>
      </c>
    </row>
    <row r="264" spans="1:7" x14ac:dyDescent="0.35">
      <c r="A264" s="259" t="s">
        <v>127</v>
      </c>
      <c r="B264" s="239">
        <v>178025</v>
      </c>
      <c r="C264" s="257">
        <v>0.20000000000000004</v>
      </c>
      <c r="D264" s="239">
        <v>35605</v>
      </c>
      <c r="E264" s="239"/>
      <c r="F264" s="257">
        <v>0.10000000000000002</v>
      </c>
      <c r="G264" s="239">
        <v>0</v>
      </c>
    </row>
    <row r="265" spans="1:7" x14ac:dyDescent="0.35">
      <c r="A265" s="259" t="s">
        <v>241</v>
      </c>
      <c r="B265" s="239">
        <v>423522.99</v>
      </c>
      <c r="C265" s="257">
        <v>0.2</v>
      </c>
      <c r="D265" s="239">
        <v>84704.598000000013</v>
      </c>
      <c r="E265" s="239"/>
      <c r="F265" s="257">
        <v>0.1</v>
      </c>
      <c r="G265" s="239">
        <v>0</v>
      </c>
    </row>
    <row r="266" spans="1:7" x14ac:dyDescent="0.35">
      <c r="A266" s="259" t="s">
        <v>210</v>
      </c>
      <c r="B266" s="239">
        <v>124754</v>
      </c>
      <c r="C266" s="257">
        <v>0.2</v>
      </c>
      <c r="D266" s="239">
        <v>24950.800000000003</v>
      </c>
      <c r="E266" s="239"/>
      <c r="F266" s="257">
        <v>0.1</v>
      </c>
      <c r="G266" s="239">
        <v>0</v>
      </c>
    </row>
    <row r="267" spans="1:7" x14ac:dyDescent="0.35">
      <c r="A267" s="259" t="s">
        <v>119</v>
      </c>
      <c r="B267" s="239">
        <v>47951</v>
      </c>
      <c r="C267" s="257">
        <v>0.2</v>
      </c>
      <c r="D267" s="239">
        <v>9590.2000000000007</v>
      </c>
      <c r="E267" s="239"/>
      <c r="F267" s="257">
        <v>0.1</v>
      </c>
      <c r="G267" s="239">
        <v>0</v>
      </c>
    </row>
    <row r="268" spans="1:7" x14ac:dyDescent="0.35">
      <c r="A268" s="259" t="s">
        <v>128</v>
      </c>
      <c r="B268" s="239">
        <v>1457</v>
      </c>
      <c r="C268" s="257">
        <v>0.2</v>
      </c>
      <c r="D268" s="239">
        <v>291.40000000000003</v>
      </c>
      <c r="E268" s="239"/>
      <c r="F268" s="257">
        <v>0.1</v>
      </c>
      <c r="G268" s="239">
        <v>0</v>
      </c>
    </row>
    <row r="269" spans="1:7" x14ac:dyDescent="0.35">
      <c r="A269" s="259" t="s">
        <v>229</v>
      </c>
      <c r="B269" s="239">
        <v>211634</v>
      </c>
      <c r="C269" s="257">
        <v>0.2</v>
      </c>
      <c r="D269" s="239">
        <v>42326.8</v>
      </c>
      <c r="E269" s="239"/>
      <c r="F269" s="257">
        <v>0.1</v>
      </c>
      <c r="G269" s="239">
        <v>0</v>
      </c>
    </row>
    <row r="270" spans="1:7" x14ac:dyDescent="0.35">
      <c r="A270" s="259" t="s">
        <v>129</v>
      </c>
      <c r="B270" s="239">
        <v>440490</v>
      </c>
      <c r="C270" s="257">
        <v>0.20000000000000004</v>
      </c>
      <c r="D270" s="239">
        <v>88098</v>
      </c>
      <c r="E270" s="239"/>
      <c r="F270" s="257">
        <v>0.10000000000000002</v>
      </c>
      <c r="G270" s="239">
        <v>0</v>
      </c>
    </row>
    <row r="271" spans="1:7" x14ac:dyDescent="0.35">
      <c r="A271" s="259" t="s">
        <v>211</v>
      </c>
      <c r="B271" s="239">
        <v>8996</v>
      </c>
      <c r="C271" s="257">
        <v>0.2</v>
      </c>
      <c r="D271" s="239">
        <v>1799.2</v>
      </c>
      <c r="E271" s="239"/>
      <c r="F271" s="257">
        <v>0.1</v>
      </c>
      <c r="G271" s="239">
        <v>0</v>
      </c>
    </row>
    <row r="272" spans="1:7" x14ac:dyDescent="0.35">
      <c r="A272" s="259" t="s">
        <v>130</v>
      </c>
      <c r="B272" s="239">
        <v>427971.43999999994</v>
      </c>
      <c r="C272" s="257">
        <v>0.19999999999999998</v>
      </c>
      <c r="D272" s="239">
        <v>85594.287999999986</v>
      </c>
      <c r="E272" s="239"/>
      <c r="F272" s="257">
        <v>9.9999999999999992E-2</v>
      </c>
      <c r="G272" s="239">
        <v>0</v>
      </c>
    </row>
    <row r="273" spans="1:7" x14ac:dyDescent="0.35">
      <c r="A273" s="259" t="s">
        <v>223</v>
      </c>
      <c r="B273" s="239">
        <v>6420</v>
      </c>
      <c r="C273" s="257">
        <v>0.2</v>
      </c>
      <c r="D273" s="239">
        <v>1284</v>
      </c>
      <c r="E273" s="239"/>
      <c r="F273" s="257">
        <v>0.1</v>
      </c>
      <c r="G273" s="239">
        <v>0</v>
      </c>
    </row>
    <row r="274" spans="1:7" x14ac:dyDescent="0.35">
      <c r="A274" s="259" t="s">
        <v>502</v>
      </c>
      <c r="B274" s="239">
        <v>4743</v>
      </c>
      <c r="C274" s="257">
        <v>0.2</v>
      </c>
      <c r="D274" s="239">
        <v>948.6</v>
      </c>
      <c r="E274" s="239"/>
      <c r="F274" s="257">
        <v>0.1</v>
      </c>
      <c r="G274" s="239">
        <v>0</v>
      </c>
    </row>
    <row r="275" spans="1:7" x14ac:dyDescent="0.35">
      <c r="A275" s="259" t="s">
        <v>276</v>
      </c>
      <c r="B275" s="239">
        <v>3855.24</v>
      </c>
      <c r="C275" s="257">
        <v>0.2</v>
      </c>
      <c r="D275" s="239">
        <v>771.048</v>
      </c>
      <c r="E275" s="239"/>
      <c r="F275" s="257">
        <v>0.1</v>
      </c>
      <c r="G275" s="239">
        <v>0</v>
      </c>
    </row>
    <row r="276" spans="1:7" x14ac:dyDescent="0.35">
      <c r="A276" s="259" t="s">
        <v>131</v>
      </c>
      <c r="B276" s="239">
        <v>535</v>
      </c>
      <c r="C276" s="257">
        <v>0.2</v>
      </c>
      <c r="D276" s="239">
        <v>107</v>
      </c>
      <c r="E276" s="239"/>
      <c r="F276" s="257">
        <v>0.1</v>
      </c>
      <c r="G276" s="239">
        <v>0</v>
      </c>
    </row>
    <row r="277" spans="1:7" x14ac:dyDescent="0.35">
      <c r="A277" s="259" t="s">
        <v>436</v>
      </c>
      <c r="B277" s="239">
        <v>11757</v>
      </c>
      <c r="C277" s="257">
        <v>0.2</v>
      </c>
      <c r="D277" s="239">
        <v>2351.4</v>
      </c>
      <c r="E277" s="239"/>
      <c r="F277" s="257">
        <v>0.1</v>
      </c>
      <c r="G277" s="239">
        <v>0</v>
      </c>
    </row>
    <row r="278" spans="1:7" x14ac:dyDescent="0.35">
      <c r="A278" s="259" t="s">
        <v>636</v>
      </c>
      <c r="B278" s="239">
        <v>14838</v>
      </c>
      <c r="C278" s="257">
        <v>0.2</v>
      </c>
      <c r="D278" s="239">
        <v>2967.6000000000004</v>
      </c>
      <c r="E278" s="239"/>
      <c r="F278" s="257">
        <v>0.1</v>
      </c>
      <c r="G278" s="239">
        <v>0</v>
      </c>
    </row>
    <row r="279" spans="1:7" x14ac:dyDescent="0.35">
      <c r="A279" s="259" t="s">
        <v>132</v>
      </c>
      <c r="B279" s="239">
        <v>54045</v>
      </c>
      <c r="C279" s="257">
        <v>0.1</v>
      </c>
      <c r="D279" s="239">
        <v>176.8</v>
      </c>
      <c r="E279" s="239"/>
      <c r="F279" s="257">
        <v>0.05</v>
      </c>
      <c r="G279" s="239">
        <v>0</v>
      </c>
    </row>
    <row r="280" spans="1:7" x14ac:dyDescent="0.35">
      <c r="A280" s="259" t="s">
        <v>515</v>
      </c>
      <c r="B280" s="239">
        <v>114095</v>
      </c>
      <c r="C280" s="257">
        <v>0.2</v>
      </c>
      <c r="D280" s="239">
        <v>22819.000000000004</v>
      </c>
      <c r="E280" s="239"/>
      <c r="F280" s="257">
        <v>0.1</v>
      </c>
      <c r="G280" s="239">
        <v>0</v>
      </c>
    </row>
    <row r="281" spans="1:7" x14ac:dyDescent="0.35">
      <c r="A281" s="259" t="s">
        <v>133</v>
      </c>
      <c r="B281" s="239">
        <v>137923</v>
      </c>
      <c r="C281" s="257">
        <v>0.2</v>
      </c>
      <c r="D281" s="239">
        <v>27584.6</v>
      </c>
      <c r="E281" s="239"/>
      <c r="F281" s="257">
        <v>0.1</v>
      </c>
      <c r="G281" s="239">
        <v>0</v>
      </c>
    </row>
    <row r="282" spans="1:7" x14ac:dyDescent="0.35">
      <c r="A282" s="259" t="s">
        <v>552</v>
      </c>
      <c r="B282" s="239">
        <v>49816</v>
      </c>
      <c r="C282" s="257">
        <v>0.2</v>
      </c>
      <c r="D282" s="239">
        <v>9963.2000000000007</v>
      </c>
      <c r="E282" s="239"/>
      <c r="F282" s="257">
        <v>0.1</v>
      </c>
      <c r="G282" s="239">
        <v>0</v>
      </c>
    </row>
    <row r="283" spans="1:7" x14ac:dyDescent="0.35">
      <c r="A283" s="259" t="s">
        <v>134</v>
      </c>
      <c r="B283" s="239">
        <v>545190</v>
      </c>
      <c r="C283" s="257">
        <v>0.2</v>
      </c>
      <c r="D283" s="239">
        <v>109038</v>
      </c>
      <c r="E283" s="239"/>
      <c r="F283" s="257">
        <v>0.1</v>
      </c>
      <c r="G283" s="239">
        <v>0</v>
      </c>
    </row>
    <row r="284" spans="1:7" x14ac:dyDescent="0.35">
      <c r="A284" s="259" t="s">
        <v>179</v>
      </c>
      <c r="B284" s="239">
        <v>1181493.71</v>
      </c>
      <c r="C284" s="257">
        <v>0.20000000000000004</v>
      </c>
      <c r="D284" s="239">
        <v>236298.742</v>
      </c>
      <c r="E284" s="239"/>
      <c r="F284" s="257">
        <v>0.10000000000000002</v>
      </c>
      <c r="G284" s="239">
        <v>0</v>
      </c>
    </row>
    <row r="285" spans="1:7" x14ac:dyDescent="0.35">
      <c r="A285" s="259" t="s">
        <v>691</v>
      </c>
      <c r="B285" s="239">
        <v>18681</v>
      </c>
      <c r="C285" s="257">
        <v>0.2</v>
      </c>
      <c r="D285" s="239">
        <v>3736.2000000000003</v>
      </c>
      <c r="E285" s="239"/>
      <c r="F285" s="257">
        <v>0.1</v>
      </c>
      <c r="G285" s="239">
        <v>0</v>
      </c>
    </row>
    <row r="286" spans="1:7" x14ac:dyDescent="0.35">
      <c r="A286" s="259" t="s">
        <v>265</v>
      </c>
      <c r="B286" s="239">
        <v>2546</v>
      </c>
      <c r="C286" s="257">
        <v>0.2</v>
      </c>
      <c r="D286" s="239">
        <v>509.20000000000005</v>
      </c>
      <c r="E286" s="239"/>
      <c r="F286" s="257">
        <v>0.1</v>
      </c>
      <c r="G286" s="239">
        <v>0</v>
      </c>
    </row>
    <row r="287" spans="1:7" x14ac:dyDescent="0.35">
      <c r="A287" s="259" t="s">
        <v>212</v>
      </c>
      <c r="B287" s="239">
        <v>6819</v>
      </c>
      <c r="C287" s="257">
        <v>0.20000000000000004</v>
      </c>
      <c r="D287" s="239">
        <v>1363.8000000000002</v>
      </c>
      <c r="E287" s="239"/>
      <c r="F287" s="257">
        <v>0.10000000000000002</v>
      </c>
      <c r="G287" s="239">
        <v>0</v>
      </c>
    </row>
    <row r="288" spans="1:7" x14ac:dyDescent="0.35">
      <c r="A288" s="252" t="s">
        <v>124</v>
      </c>
      <c r="B288" s="239"/>
      <c r="C288" s="257">
        <v>0.1</v>
      </c>
      <c r="D288" s="239">
        <v>0</v>
      </c>
      <c r="E288" s="239">
        <v>2201668.8000000003</v>
      </c>
      <c r="F288" s="257">
        <v>0.1</v>
      </c>
      <c r="G288" s="239">
        <v>220166.88</v>
      </c>
    </row>
    <row r="289" spans="1:7" x14ac:dyDescent="0.35">
      <c r="A289" s="259" t="s">
        <v>209</v>
      </c>
      <c r="B289" s="239"/>
      <c r="C289" s="257">
        <v>0.1</v>
      </c>
      <c r="D289" s="239">
        <v>0</v>
      </c>
      <c r="E289" s="239">
        <v>3086</v>
      </c>
      <c r="F289" s="257">
        <v>0.1</v>
      </c>
      <c r="G289" s="239">
        <v>308.60000000000002</v>
      </c>
    </row>
    <row r="290" spans="1:7" x14ac:dyDescent="0.35">
      <c r="A290" s="259" t="s">
        <v>122</v>
      </c>
      <c r="B290" s="239"/>
      <c r="C290" s="257">
        <v>0.1</v>
      </c>
      <c r="D290" s="239">
        <v>0</v>
      </c>
      <c r="E290" s="239">
        <v>372873.00000000006</v>
      </c>
      <c r="F290" s="257">
        <v>0.1</v>
      </c>
      <c r="G290" s="239">
        <v>37287.300000000003</v>
      </c>
    </row>
    <row r="291" spans="1:7" x14ac:dyDescent="0.35">
      <c r="A291" s="259" t="s">
        <v>253</v>
      </c>
      <c r="B291" s="239"/>
      <c r="C291" s="257">
        <v>0.1</v>
      </c>
      <c r="D291" s="239">
        <v>0</v>
      </c>
      <c r="E291" s="239">
        <v>1655.4</v>
      </c>
      <c r="F291" s="257">
        <v>0.1</v>
      </c>
      <c r="G291" s="239">
        <v>165.54000000000002</v>
      </c>
    </row>
    <row r="292" spans="1:7" x14ac:dyDescent="0.35">
      <c r="A292" s="259" t="s">
        <v>313</v>
      </c>
      <c r="B292" s="239"/>
      <c r="C292" s="257">
        <v>0.1</v>
      </c>
      <c r="D292" s="239">
        <v>0</v>
      </c>
      <c r="E292" s="239">
        <v>12000</v>
      </c>
      <c r="F292" s="257">
        <v>0.1</v>
      </c>
      <c r="G292" s="239">
        <v>1200</v>
      </c>
    </row>
    <row r="293" spans="1:7" x14ac:dyDescent="0.35">
      <c r="A293" s="259" t="s">
        <v>125</v>
      </c>
      <c r="B293" s="239"/>
      <c r="C293" s="257">
        <v>9.9999999999999992E-2</v>
      </c>
      <c r="D293" s="239">
        <v>0</v>
      </c>
      <c r="E293" s="239">
        <v>1812054.4</v>
      </c>
      <c r="F293" s="257">
        <v>9.9999999999999992E-2</v>
      </c>
      <c r="G293" s="239">
        <v>181205.44</v>
      </c>
    </row>
    <row r="294" spans="1:7" x14ac:dyDescent="0.35">
      <c r="A294" s="252" t="s">
        <v>14</v>
      </c>
      <c r="B294" s="239"/>
      <c r="C294" s="257">
        <v>0</v>
      </c>
      <c r="D294" s="239">
        <v>0</v>
      </c>
      <c r="E294" s="239">
        <v>1454286.1800000002</v>
      </c>
      <c r="F294" s="257">
        <v>0</v>
      </c>
      <c r="G294" s="239">
        <v>0</v>
      </c>
    </row>
    <row r="295" spans="1:7" x14ac:dyDescent="0.35">
      <c r="A295" s="259" t="s">
        <v>69</v>
      </c>
      <c r="B295" s="239"/>
      <c r="C295" s="257">
        <v>0</v>
      </c>
      <c r="D295" s="239">
        <v>0</v>
      </c>
      <c r="E295" s="239">
        <v>324154</v>
      </c>
      <c r="F295" s="257">
        <v>0</v>
      </c>
      <c r="G295" s="239">
        <v>0</v>
      </c>
    </row>
    <row r="296" spans="1:7" x14ac:dyDescent="0.35">
      <c r="A296" s="259" t="s">
        <v>564</v>
      </c>
      <c r="B296" s="239"/>
      <c r="C296" s="257">
        <v>0</v>
      </c>
      <c r="D296" s="239">
        <v>0</v>
      </c>
      <c r="E296" s="239">
        <v>7109</v>
      </c>
      <c r="F296" s="257">
        <v>0</v>
      </c>
      <c r="G296" s="239">
        <v>0</v>
      </c>
    </row>
    <row r="297" spans="1:7" x14ac:dyDescent="0.35">
      <c r="A297" s="259" t="s">
        <v>177</v>
      </c>
      <c r="B297" s="239"/>
      <c r="C297" s="257">
        <v>0</v>
      </c>
      <c r="D297" s="239">
        <v>0</v>
      </c>
      <c r="E297" s="239">
        <v>216079.4</v>
      </c>
      <c r="F297" s="257">
        <v>0</v>
      </c>
      <c r="G297" s="239">
        <v>0</v>
      </c>
    </row>
    <row r="298" spans="1:7" x14ac:dyDescent="0.35">
      <c r="A298" s="259" t="s">
        <v>178</v>
      </c>
      <c r="B298" s="239"/>
      <c r="C298" s="257">
        <v>0</v>
      </c>
      <c r="D298" s="239">
        <v>0</v>
      </c>
      <c r="E298" s="239">
        <v>711.78</v>
      </c>
      <c r="F298" s="257">
        <v>0</v>
      </c>
      <c r="G298" s="239">
        <v>0</v>
      </c>
    </row>
    <row r="299" spans="1:7" x14ac:dyDescent="0.35">
      <c r="A299" s="259" t="s">
        <v>667</v>
      </c>
      <c r="B299" s="239"/>
      <c r="C299" s="257">
        <v>0</v>
      </c>
      <c r="D299" s="239">
        <v>0</v>
      </c>
      <c r="E299" s="239">
        <v>96</v>
      </c>
      <c r="F299" s="257">
        <v>0</v>
      </c>
      <c r="G299" s="239">
        <v>0</v>
      </c>
    </row>
    <row r="300" spans="1:7" x14ac:dyDescent="0.35">
      <c r="A300" s="259" t="s">
        <v>196</v>
      </c>
      <c r="B300" s="239"/>
      <c r="C300" s="257">
        <v>0</v>
      </c>
      <c r="D300" s="239">
        <v>0</v>
      </c>
      <c r="E300" s="239">
        <v>5905</v>
      </c>
      <c r="F300" s="257">
        <v>0</v>
      </c>
      <c r="G300" s="239">
        <v>0</v>
      </c>
    </row>
    <row r="301" spans="1:7" x14ac:dyDescent="0.35">
      <c r="A301" s="259" t="s">
        <v>461</v>
      </c>
      <c r="B301" s="239"/>
      <c r="C301" s="257">
        <v>0</v>
      </c>
      <c r="D301" s="239">
        <v>0</v>
      </c>
      <c r="E301" s="239">
        <v>222120</v>
      </c>
      <c r="F301" s="257">
        <v>0</v>
      </c>
      <c r="G301" s="239">
        <v>0</v>
      </c>
    </row>
    <row r="302" spans="1:7" x14ac:dyDescent="0.35">
      <c r="A302" s="259" t="s">
        <v>509</v>
      </c>
      <c r="B302" s="239"/>
      <c r="C302" s="257">
        <v>0</v>
      </c>
      <c r="D302" s="239">
        <v>0</v>
      </c>
      <c r="E302" s="239">
        <v>1531</v>
      </c>
      <c r="F302" s="257">
        <v>0</v>
      </c>
      <c r="G302" s="239">
        <v>0</v>
      </c>
    </row>
    <row r="303" spans="1:7" x14ac:dyDescent="0.35">
      <c r="A303" s="259" t="s">
        <v>70</v>
      </c>
      <c r="B303" s="239"/>
      <c r="C303" s="257">
        <v>0</v>
      </c>
      <c r="D303" s="239">
        <v>0</v>
      </c>
      <c r="E303" s="239">
        <v>53</v>
      </c>
      <c r="F303" s="257">
        <v>0</v>
      </c>
      <c r="G303" s="239">
        <v>0</v>
      </c>
    </row>
    <row r="304" spans="1:7" x14ac:dyDescent="0.35">
      <c r="A304" s="259" t="s">
        <v>677</v>
      </c>
      <c r="B304" s="239"/>
      <c r="C304" s="257">
        <v>0</v>
      </c>
      <c r="D304" s="239">
        <v>0</v>
      </c>
      <c r="E304" s="239">
        <v>132</v>
      </c>
      <c r="F304" s="257">
        <v>0</v>
      </c>
      <c r="G304" s="239">
        <v>0</v>
      </c>
    </row>
    <row r="305" spans="1:7" x14ac:dyDescent="0.35">
      <c r="A305" s="259" t="s">
        <v>233</v>
      </c>
      <c r="B305" s="239"/>
      <c r="C305" s="257">
        <v>0</v>
      </c>
      <c r="D305" s="239">
        <v>0</v>
      </c>
      <c r="E305" s="239">
        <v>101</v>
      </c>
      <c r="F305" s="257">
        <v>0</v>
      </c>
      <c r="G305" s="239">
        <v>0</v>
      </c>
    </row>
    <row r="306" spans="1:7" x14ac:dyDescent="0.35">
      <c r="A306" s="259" t="s">
        <v>290</v>
      </c>
      <c r="B306" s="239"/>
      <c r="C306" s="257">
        <v>0</v>
      </c>
      <c r="D306" s="239">
        <v>0</v>
      </c>
      <c r="E306" s="239">
        <v>675793</v>
      </c>
      <c r="F306" s="257">
        <v>0</v>
      </c>
      <c r="G306" s="239">
        <v>0</v>
      </c>
    </row>
    <row r="307" spans="1:7" x14ac:dyDescent="0.35">
      <c r="A307" s="259" t="s">
        <v>612</v>
      </c>
      <c r="B307" s="239"/>
      <c r="C307" s="257">
        <v>0</v>
      </c>
      <c r="D307" s="239">
        <v>0</v>
      </c>
      <c r="E307" s="239">
        <v>501</v>
      </c>
      <c r="F307" s="257">
        <v>0</v>
      </c>
      <c r="G307" s="239">
        <v>0</v>
      </c>
    </row>
    <row r="308" spans="1:7" x14ac:dyDescent="0.35">
      <c r="A308" s="252" t="s">
        <v>508</v>
      </c>
      <c r="B308" s="239">
        <v>1145</v>
      </c>
      <c r="C308" s="257">
        <v>0.12</v>
      </c>
      <c r="D308" s="239">
        <v>137.4</v>
      </c>
      <c r="E308" s="239"/>
      <c r="F308" s="257">
        <v>0.12</v>
      </c>
      <c r="G308" s="239">
        <v>0</v>
      </c>
    </row>
    <row r="309" spans="1:7" x14ac:dyDescent="0.35">
      <c r="A309" s="259" t="s">
        <v>506</v>
      </c>
      <c r="B309" s="239">
        <v>1145</v>
      </c>
      <c r="C309" s="257">
        <v>0.12</v>
      </c>
      <c r="D309" s="239">
        <v>137.4</v>
      </c>
      <c r="E309" s="239"/>
      <c r="F309" s="257">
        <v>0.12</v>
      </c>
      <c r="G309" s="239">
        <v>0</v>
      </c>
    </row>
    <row r="310" spans="1:7" x14ac:dyDescent="0.35">
      <c r="A310" s="252" t="s">
        <v>137</v>
      </c>
      <c r="B310" s="239">
        <v>34113892.730000004</v>
      </c>
      <c r="C310" s="257" t="e">
        <v>#DIV/0!</v>
      </c>
      <c r="D310" s="239" t="e">
        <v>#DIV/0!</v>
      </c>
      <c r="E310" s="239">
        <v>49613731.200000003</v>
      </c>
      <c r="F310" s="257" t="e">
        <v>#DIV/0!</v>
      </c>
      <c r="G310" s="239" t="e">
        <v>#DIV/0!</v>
      </c>
    </row>
    <row r="311" spans="1:7" x14ac:dyDescent="0.35">
      <c r="A311" s="259" t="s">
        <v>135</v>
      </c>
      <c r="B311" s="239">
        <v>3</v>
      </c>
      <c r="C311" s="257">
        <v>0</v>
      </c>
      <c r="D311" s="239">
        <v>0</v>
      </c>
      <c r="E311" s="239"/>
      <c r="F311" s="257">
        <v>0</v>
      </c>
      <c r="G311" s="239">
        <v>0</v>
      </c>
    </row>
    <row r="312" spans="1:7" x14ac:dyDescent="0.35">
      <c r="A312" s="259" t="s">
        <v>655</v>
      </c>
      <c r="B312" s="239">
        <v>56</v>
      </c>
      <c r="C312" s="257">
        <v>0</v>
      </c>
      <c r="D312" s="239">
        <v>0</v>
      </c>
      <c r="E312" s="239"/>
      <c r="F312" s="257">
        <v>0</v>
      </c>
      <c r="G312" s="239">
        <v>0</v>
      </c>
    </row>
    <row r="313" spans="1:7" x14ac:dyDescent="0.35">
      <c r="A313" s="259" t="s">
        <v>656</v>
      </c>
      <c r="B313" s="239">
        <v>86.28</v>
      </c>
      <c r="C313" s="257">
        <v>0</v>
      </c>
      <c r="D313" s="239">
        <v>0</v>
      </c>
      <c r="E313" s="239"/>
      <c r="F313" s="257">
        <v>0</v>
      </c>
      <c r="G313" s="239">
        <v>0</v>
      </c>
    </row>
    <row r="314" spans="1:7" x14ac:dyDescent="0.35">
      <c r="A314" s="259" t="s">
        <v>609</v>
      </c>
      <c r="B314" s="239">
        <v>7638786.2999999998</v>
      </c>
      <c r="C314" s="257">
        <v>0</v>
      </c>
      <c r="D314" s="239">
        <v>0</v>
      </c>
      <c r="E314" s="239"/>
      <c r="F314" s="257">
        <v>0</v>
      </c>
      <c r="G314" s="239">
        <v>0</v>
      </c>
    </row>
    <row r="315" spans="1:7" x14ac:dyDescent="0.35">
      <c r="A315" s="259" t="s">
        <v>295</v>
      </c>
      <c r="B315" s="239">
        <v>18923.36</v>
      </c>
      <c r="C315" s="257">
        <v>0</v>
      </c>
      <c r="D315" s="239">
        <v>0</v>
      </c>
      <c r="E315" s="239"/>
      <c r="F315" s="257">
        <v>0</v>
      </c>
      <c r="G315" s="239">
        <v>0</v>
      </c>
    </row>
    <row r="316" spans="1:7" x14ac:dyDescent="0.35">
      <c r="A316" s="259" t="s">
        <v>443</v>
      </c>
      <c r="B316" s="239">
        <v>2839</v>
      </c>
      <c r="C316" s="257">
        <v>0</v>
      </c>
      <c r="D316" s="239">
        <v>0</v>
      </c>
      <c r="E316" s="239"/>
      <c r="F316" s="257">
        <v>0</v>
      </c>
      <c r="G316" s="239">
        <v>0</v>
      </c>
    </row>
    <row r="317" spans="1:7" x14ac:dyDescent="0.35">
      <c r="A317" s="259" t="s">
        <v>659</v>
      </c>
      <c r="B317" s="239">
        <v>11</v>
      </c>
      <c r="C317" s="257">
        <v>0</v>
      </c>
      <c r="D317" s="239">
        <v>0</v>
      </c>
      <c r="E317" s="239"/>
      <c r="F317" s="257">
        <v>0</v>
      </c>
      <c r="G317" s="239">
        <v>0</v>
      </c>
    </row>
    <row r="318" spans="1:7" x14ac:dyDescent="0.35">
      <c r="A318" s="259" t="s">
        <v>138</v>
      </c>
      <c r="B318" s="239">
        <v>415121</v>
      </c>
      <c r="C318" s="257">
        <v>0</v>
      </c>
      <c r="D318" s="239">
        <v>0</v>
      </c>
      <c r="E318" s="239"/>
      <c r="F318" s="257">
        <v>0</v>
      </c>
      <c r="G318" s="239">
        <v>0</v>
      </c>
    </row>
    <row r="319" spans="1:7" x14ac:dyDescent="0.35">
      <c r="A319" s="259" t="s">
        <v>606</v>
      </c>
      <c r="B319" s="239">
        <v>114423</v>
      </c>
      <c r="C319" s="257">
        <v>0</v>
      </c>
      <c r="D319" s="239">
        <v>0</v>
      </c>
      <c r="E319" s="239"/>
      <c r="F319" s="257">
        <v>0</v>
      </c>
      <c r="G319" s="239">
        <v>0</v>
      </c>
    </row>
    <row r="320" spans="1:7" x14ac:dyDescent="0.35">
      <c r="A320" s="259" t="s">
        <v>498</v>
      </c>
      <c r="B320" s="239">
        <v>4588073.1400000006</v>
      </c>
      <c r="C320" s="257">
        <v>0</v>
      </c>
      <c r="D320" s="239">
        <v>0</v>
      </c>
      <c r="E320" s="239"/>
      <c r="F320" s="257">
        <v>0</v>
      </c>
      <c r="G320" s="239">
        <v>0</v>
      </c>
    </row>
    <row r="321" spans="1:7" x14ac:dyDescent="0.35">
      <c r="A321" s="259" t="s">
        <v>514</v>
      </c>
      <c r="B321" s="239">
        <v>346.01</v>
      </c>
      <c r="C321" s="257">
        <v>0</v>
      </c>
      <c r="D321" s="239">
        <v>0</v>
      </c>
      <c r="E321" s="239"/>
      <c r="F321" s="257">
        <v>0</v>
      </c>
      <c r="G321" s="239">
        <v>0</v>
      </c>
    </row>
    <row r="322" spans="1:7" x14ac:dyDescent="0.35">
      <c r="A322" s="259" t="s">
        <v>139</v>
      </c>
      <c r="B322" s="239">
        <v>2204</v>
      </c>
      <c r="C322" s="257">
        <v>0</v>
      </c>
      <c r="D322" s="239">
        <v>0</v>
      </c>
      <c r="E322" s="239"/>
      <c r="F322" s="257">
        <v>0</v>
      </c>
      <c r="G322" s="239">
        <v>0</v>
      </c>
    </row>
    <row r="323" spans="1:7" x14ac:dyDescent="0.35">
      <c r="A323" s="259" t="s">
        <v>140</v>
      </c>
      <c r="B323" s="239">
        <v>1454</v>
      </c>
      <c r="C323" s="257">
        <v>0</v>
      </c>
      <c r="D323" s="239">
        <v>0</v>
      </c>
      <c r="E323" s="239"/>
      <c r="F323" s="257">
        <v>0</v>
      </c>
      <c r="G323" s="239">
        <v>0</v>
      </c>
    </row>
    <row r="324" spans="1:7" x14ac:dyDescent="0.35">
      <c r="A324" s="259" t="s">
        <v>312</v>
      </c>
      <c r="B324" s="239">
        <v>4189</v>
      </c>
      <c r="C324" s="257">
        <v>0</v>
      </c>
      <c r="D324" s="239">
        <v>0</v>
      </c>
      <c r="E324" s="239"/>
      <c r="F324" s="257">
        <v>0</v>
      </c>
      <c r="G324" s="239">
        <v>0</v>
      </c>
    </row>
    <row r="325" spans="1:7" x14ac:dyDescent="0.35">
      <c r="A325" s="259" t="s">
        <v>308</v>
      </c>
      <c r="B325" s="239">
        <v>275000</v>
      </c>
      <c r="C325" s="257">
        <v>0</v>
      </c>
      <c r="D325" s="239">
        <v>0</v>
      </c>
      <c r="E325" s="239"/>
      <c r="F325" s="257">
        <v>0</v>
      </c>
      <c r="G325" s="239">
        <v>0</v>
      </c>
    </row>
    <row r="326" spans="1:7" x14ac:dyDescent="0.35">
      <c r="A326" s="259" t="s">
        <v>141</v>
      </c>
      <c r="B326" s="239">
        <v>645990.40000000002</v>
      </c>
      <c r="C326" s="257">
        <v>0</v>
      </c>
      <c r="D326" s="239">
        <v>0</v>
      </c>
      <c r="E326" s="239"/>
      <c r="F326" s="257">
        <v>0</v>
      </c>
      <c r="G326" s="239">
        <v>0</v>
      </c>
    </row>
    <row r="327" spans="1:7" x14ac:dyDescent="0.35">
      <c r="A327" s="259" t="s">
        <v>224</v>
      </c>
      <c r="B327" s="239">
        <v>18400</v>
      </c>
      <c r="C327" s="257">
        <v>0</v>
      </c>
      <c r="D327" s="239">
        <v>0</v>
      </c>
      <c r="E327" s="239"/>
      <c r="F327" s="257">
        <v>0</v>
      </c>
      <c r="G327" s="239">
        <v>0</v>
      </c>
    </row>
    <row r="328" spans="1:7" x14ac:dyDescent="0.35">
      <c r="A328" s="259" t="s">
        <v>213</v>
      </c>
      <c r="B328" s="239">
        <v>31</v>
      </c>
      <c r="C328" s="257">
        <v>0</v>
      </c>
      <c r="D328" s="239">
        <v>0</v>
      </c>
      <c r="E328" s="239"/>
      <c r="F328" s="257">
        <v>0</v>
      </c>
      <c r="G328" s="239">
        <v>0</v>
      </c>
    </row>
    <row r="329" spans="1:7" x14ac:dyDescent="0.35">
      <c r="A329" s="259" t="s">
        <v>562</v>
      </c>
      <c r="B329" s="239">
        <v>850</v>
      </c>
      <c r="C329" s="257">
        <v>0</v>
      </c>
      <c r="D329" s="239">
        <v>0</v>
      </c>
      <c r="E329" s="239"/>
      <c r="F329" s="257">
        <v>0</v>
      </c>
      <c r="G329" s="239">
        <v>0</v>
      </c>
    </row>
    <row r="330" spans="1:7" x14ac:dyDescent="0.35">
      <c r="A330" s="259" t="s">
        <v>663</v>
      </c>
      <c r="B330" s="239">
        <v>1684</v>
      </c>
      <c r="C330" s="257">
        <v>0</v>
      </c>
      <c r="D330" s="239">
        <v>0</v>
      </c>
      <c r="E330" s="239"/>
      <c r="F330" s="257">
        <v>0</v>
      </c>
      <c r="G330" s="239">
        <v>0</v>
      </c>
    </row>
    <row r="331" spans="1:7" x14ac:dyDescent="0.35">
      <c r="A331" s="259" t="s">
        <v>142</v>
      </c>
      <c r="B331" s="239">
        <v>13.19</v>
      </c>
      <c r="C331" s="257">
        <v>0</v>
      </c>
      <c r="D331" s="239">
        <v>0</v>
      </c>
      <c r="E331" s="239"/>
      <c r="F331" s="257">
        <v>0</v>
      </c>
      <c r="G331" s="239">
        <v>0</v>
      </c>
    </row>
    <row r="332" spans="1:7" x14ac:dyDescent="0.35">
      <c r="A332" s="259" t="s">
        <v>143</v>
      </c>
      <c r="B332" s="239">
        <v>1561</v>
      </c>
      <c r="C332" s="257">
        <v>0</v>
      </c>
      <c r="D332" s="239">
        <v>0</v>
      </c>
      <c r="E332" s="239"/>
      <c r="F332" s="257">
        <v>0</v>
      </c>
      <c r="G332" s="239">
        <v>0</v>
      </c>
    </row>
    <row r="333" spans="1:7" x14ac:dyDescent="0.35">
      <c r="A333" s="259" t="s">
        <v>228</v>
      </c>
      <c r="B333" s="239">
        <v>5774</v>
      </c>
      <c r="C333" s="257">
        <v>0</v>
      </c>
      <c r="D333" s="239">
        <v>0</v>
      </c>
      <c r="E333" s="239"/>
      <c r="F333" s="257">
        <v>0</v>
      </c>
      <c r="G333" s="239">
        <v>0</v>
      </c>
    </row>
    <row r="334" spans="1:7" x14ac:dyDescent="0.35">
      <c r="A334" s="259" t="s">
        <v>144</v>
      </c>
      <c r="B334" s="239">
        <v>6323</v>
      </c>
      <c r="C334" s="257">
        <v>0</v>
      </c>
      <c r="D334" s="239">
        <v>0</v>
      </c>
      <c r="E334" s="239"/>
      <c r="F334" s="257">
        <v>0</v>
      </c>
      <c r="G334" s="239">
        <v>0</v>
      </c>
    </row>
    <row r="335" spans="1:7" x14ac:dyDescent="0.35">
      <c r="A335" s="259" t="s">
        <v>664</v>
      </c>
      <c r="B335" s="239">
        <v>224</v>
      </c>
      <c r="C335" s="257">
        <v>0</v>
      </c>
      <c r="D335" s="239">
        <v>0</v>
      </c>
      <c r="E335" s="239"/>
      <c r="F335" s="257">
        <v>0</v>
      </c>
      <c r="G335" s="239">
        <v>0</v>
      </c>
    </row>
    <row r="336" spans="1:7" x14ac:dyDescent="0.35">
      <c r="A336" s="259" t="s">
        <v>234</v>
      </c>
      <c r="B336" s="239">
        <v>49166</v>
      </c>
      <c r="C336" s="257">
        <v>0</v>
      </c>
      <c r="D336" s="239">
        <v>0</v>
      </c>
      <c r="E336" s="239"/>
      <c r="F336" s="257">
        <v>0</v>
      </c>
      <c r="G336" s="239">
        <v>0</v>
      </c>
    </row>
    <row r="337" spans="1:7" x14ac:dyDescent="0.35">
      <c r="A337" s="259" t="s">
        <v>147</v>
      </c>
      <c r="B337" s="239">
        <v>133094</v>
      </c>
      <c r="C337" s="257">
        <v>0</v>
      </c>
      <c r="D337" s="239">
        <v>0</v>
      </c>
      <c r="E337" s="239"/>
      <c r="F337" s="257">
        <v>0</v>
      </c>
      <c r="G337" s="239">
        <v>0</v>
      </c>
    </row>
    <row r="338" spans="1:7" x14ac:dyDescent="0.35">
      <c r="A338" s="259" t="s">
        <v>504</v>
      </c>
      <c r="B338" s="239">
        <v>20477</v>
      </c>
      <c r="C338" s="257">
        <v>0</v>
      </c>
      <c r="D338" s="239">
        <v>0</v>
      </c>
      <c r="E338" s="239"/>
      <c r="F338" s="257">
        <v>0</v>
      </c>
      <c r="G338" s="239">
        <v>0</v>
      </c>
    </row>
    <row r="339" spans="1:7" x14ac:dyDescent="0.35">
      <c r="A339" s="259" t="s">
        <v>219</v>
      </c>
      <c r="B339" s="239">
        <v>1122721.7</v>
      </c>
      <c r="C339" s="257">
        <v>0</v>
      </c>
      <c r="D339" s="239">
        <v>0</v>
      </c>
      <c r="E339" s="239"/>
      <c r="F339" s="257">
        <v>0</v>
      </c>
      <c r="G339" s="239">
        <v>0</v>
      </c>
    </row>
    <row r="340" spans="1:7" x14ac:dyDescent="0.35">
      <c r="A340" s="259" t="s">
        <v>267</v>
      </c>
      <c r="B340" s="239">
        <v>13</v>
      </c>
      <c r="C340" s="257">
        <v>0</v>
      </c>
      <c r="D340" s="239">
        <v>0</v>
      </c>
      <c r="E340" s="239"/>
      <c r="F340" s="257">
        <v>0</v>
      </c>
      <c r="G340" s="239">
        <v>0</v>
      </c>
    </row>
    <row r="341" spans="1:7" x14ac:dyDescent="0.35">
      <c r="A341" s="259" t="s">
        <v>634</v>
      </c>
      <c r="B341" s="239">
        <v>426158.01</v>
      </c>
      <c r="C341" s="257">
        <v>0</v>
      </c>
      <c r="D341" s="239">
        <v>0</v>
      </c>
      <c r="E341" s="239"/>
      <c r="F341" s="257">
        <v>0</v>
      </c>
      <c r="G341" s="239">
        <v>0</v>
      </c>
    </row>
    <row r="342" spans="1:7" x14ac:dyDescent="0.35">
      <c r="A342" s="259" t="s">
        <v>273</v>
      </c>
      <c r="B342" s="239">
        <v>2913</v>
      </c>
      <c r="C342" s="257">
        <v>0</v>
      </c>
      <c r="D342" s="239">
        <v>0</v>
      </c>
      <c r="E342" s="239"/>
      <c r="F342" s="257">
        <v>0</v>
      </c>
      <c r="G342" s="239">
        <v>0</v>
      </c>
    </row>
    <row r="343" spans="1:7" x14ac:dyDescent="0.35">
      <c r="A343" s="259" t="s">
        <v>284</v>
      </c>
      <c r="B343" s="239">
        <v>3818</v>
      </c>
      <c r="C343" s="257">
        <v>0</v>
      </c>
      <c r="D343" s="239">
        <v>0</v>
      </c>
      <c r="E343" s="239"/>
      <c r="F343" s="257">
        <v>0</v>
      </c>
      <c r="G343" s="239">
        <v>0</v>
      </c>
    </row>
    <row r="344" spans="1:7" x14ac:dyDescent="0.35">
      <c r="A344" s="259" t="s">
        <v>148</v>
      </c>
      <c r="B344" s="239">
        <v>13853</v>
      </c>
      <c r="C344" s="257">
        <v>0</v>
      </c>
      <c r="D344" s="239">
        <v>0</v>
      </c>
      <c r="E344" s="239"/>
      <c r="F344" s="257">
        <v>0</v>
      </c>
      <c r="G344" s="239">
        <v>0</v>
      </c>
    </row>
    <row r="345" spans="1:7" x14ac:dyDescent="0.35">
      <c r="A345" s="259" t="s">
        <v>149</v>
      </c>
      <c r="B345" s="239">
        <v>921.99</v>
      </c>
      <c r="C345" s="257">
        <v>0</v>
      </c>
      <c r="D345" s="239">
        <v>0</v>
      </c>
      <c r="E345" s="239"/>
      <c r="F345" s="257">
        <v>0</v>
      </c>
      <c r="G345" s="239">
        <v>0</v>
      </c>
    </row>
    <row r="346" spans="1:7" x14ac:dyDescent="0.35">
      <c r="A346" s="259" t="s">
        <v>610</v>
      </c>
      <c r="B346" s="239">
        <v>144082</v>
      </c>
      <c r="C346" s="257">
        <v>0</v>
      </c>
      <c r="D346" s="239">
        <v>0</v>
      </c>
      <c r="E346" s="239"/>
      <c r="F346" s="257">
        <v>0</v>
      </c>
      <c r="G346" s="239">
        <v>0</v>
      </c>
    </row>
    <row r="347" spans="1:7" x14ac:dyDescent="0.35">
      <c r="A347" s="259" t="s">
        <v>150</v>
      </c>
      <c r="B347" s="239">
        <v>2134</v>
      </c>
      <c r="C347" s="257">
        <v>0</v>
      </c>
      <c r="D347" s="239">
        <v>0</v>
      </c>
      <c r="E347" s="239"/>
      <c r="F347" s="257">
        <v>0</v>
      </c>
      <c r="G347" s="239">
        <v>0</v>
      </c>
    </row>
    <row r="348" spans="1:7" x14ac:dyDescent="0.35">
      <c r="A348" s="259" t="s">
        <v>270</v>
      </c>
      <c r="B348" s="239">
        <v>30929</v>
      </c>
      <c r="C348" s="257">
        <v>0</v>
      </c>
      <c r="D348" s="239">
        <v>0</v>
      </c>
      <c r="E348" s="239"/>
      <c r="F348" s="257">
        <v>0</v>
      </c>
      <c r="G348" s="239">
        <v>0</v>
      </c>
    </row>
    <row r="349" spans="1:7" x14ac:dyDescent="0.35">
      <c r="A349" s="259" t="s">
        <v>671</v>
      </c>
      <c r="B349" s="239">
        <v>685679.5</v>
      </c>
      <c r="C349" s="257">
        <v>0</v>
      </c>
      <c r="D349" s="239">
        <v>0</v>
      </c>
      <c r="E349" s="239"/>
      <c r="F349" s="257">
        <v>0</v>
      </c>
      <c r="G349" s="239">
        <v>0</v>
      </c>
    </row>
    <row r="350" spans="1:7" x14ac:dyDescent="0.35">
      <c r="A350" s="259" t="s">
        <v>672</v>
      </c>
      <c r="B350" s="239">
        <v>3908</v>
      </c>
      <c r="C350" s="257">
        <v>0</v>
      </c>
      <c r="D350" s="239">
        <v>0</v>
      </c>
      <c r="E350" s="239"/>
      <c r="F350" s="257">
        <v>0</v>
      </c>
      <c r="G350" s="239">
        <v>0</v>
      </c>
    </row>
    <row r="351" spans="1:7" x14ac:dyDescent="0.35">
      <c r="A351" s="259" t="s">
        <v>151</v>
      </c>
      <c r="B351" s="239">
        <v>1101263.0899999999</v>
      </c>
      <c r="C351" s="257">
        <v>0</v>
      </c>
      <c r="D351" s="239">
        <v>0</v>
      </c>
      <c r="E351" s="239"/>
      <c r="F351" s="257">
        <v>0</v>
      </c>
      <c r="G351" s="239">
        <v>0</v>
      </c>
    </row>
    <row r="352" spans="1:7" x14ac:dyDescent="0.35">
      <c r="A352" s="259" t="s">
        <v>152</v>
      </c>
      <c r="B352" s="239">
        <v>238223.08000000002</v>
      </c>
      <c r="C352" s="257">
        <v>0</v>
      </c>
      <c r="D352" s="239">
        <v>0</v>
      </c>
      <c r="E352" s="239">
        <v>1029.2</v>
      </c>
      <c r="F352" s="257">
        <v>0</v>
      </c>
      <c r="G352" s="239">
        <v>0</v>
      </c>
    </row>
    <row r="353" spans="1:7" x14ac:dyDescent="0.35">
      <c r="A353" s="259" t="s">
        <v>309</v>
      </c>
      <c r="B353" s="239"/>
      <c r="C353" s="257" t="e">
        <v>#DIV/0!</v>
      </c>
      <c r="D353" s="239" t="e">
        <v>#DIV/0!</v>
      </c>
      <c r="E353" s="239">
        <v>3968292.24</v>
      </c>
      <c r="F353" s="257" t="e">
        <v>#DIV/0!</v>
      </c>
      <c r="G353" s="239" t="e">
        <v>#DIV/0!</v>
      </c>
    </row>
    <row r="354" spans="1:7" x14ac:dyDescent="0.35">
      <c r="A354" s="259" t="s">
        <v>153</v>
      </c>
      <c r="B354" s="239">
        <v>3494554.8</v>
      </c>
      <c r="C354" s="257">
        <v>0</v>
      </c>
      <c r="D354" s="239">
        <v>0</v>
      </c>
      <c r="E354" s="239"/>
      <c r="F354" s="257">
        <v>0</v>
      </c>
      <c r="G354" s="239">
        <v>0</v>
      </c>
    </row>
    <row r="355" spans="1:7" x14ac:dyDescent="0.35">
      <c r="A355" s="259" t="s">
        <v>154</v>
      </c>
      <c r="B355" s="239"/>
      <c r="C355" s="257">
        <v>0</v>
      </c>
      <c r="D355" s="239">
        <v>0</v>
      </c>
      <c r="E355" s="239">
        <v>640000</v>
      </c>
      <c r="F355" s="257">
        <v>0</v>
      </c>
      <c r="G355" s="239">
        <v>0</v>
      </c>
    </row>
    <row r="356" spans="1:7" x14ac:dyDescent="0.35">
      <c r="A356" s="259" t="s">
        <v>442</v>
      </c>
      <c r="B356" s="239">
        <v>3772</v>
      </c>
      <c r="C356" s="257">
        <v>0</v>
      </c>
      <c r="D356" s="239">
        <v>0</v>
      </c>
      <c r="E356" s="239"/>
      <c r="F356" s="257">
        <v>0</v>
      </c>
      <c r="G356" s="239">
        <v>0</v>
      </c>
    </row>
    <row r="357" spans="1:7" x14ac:dyDescent="0.35">
      <c r="A357" s="259" t="s">
        <v>244</v>
      </c>
      <c r="B357" s="239">
        <v>1466</v>
      </c>
      <c r="C357" s="257">
        <v>0</v>
      </c>
      <c r="D357" s="239">
        <v>0</v>
      </c>
      <c r="E357" s="239"/>
      <c r="F357" s="257">
        <v>0</v>
      </c>
      <c r="G357" s="239">
        <v>0</v>
      </c>
    </row>
    <row r="358" spans="1:7" x14ac:dyDescent="0.35">
      <c r="A358" s="259" t="s">
        <v>155</v>
      </c>
      <c r="B358" s="239">
        <v>293</v>
      </c>
      <c r="C358" s="257">
        <v>0</v>
      </c>
      <c r="D358" s="239">
        <v>0</v>
      </c>
      <c r="E358" s="239"/>
      <c r="F358" s="257">
        <v>0</v>
      </c>
      <c r="G358" s="239">
        <v>0</v>
      </c>
    </row>
    <row r="359" spans="1:7" x14ac:dyDescent="0.35">
      <c r="A359" s="259" t="s">
        <v>623</v>
      </c>
      <c r="B359" s="239">
        <v>54187.5</v>
      </c>
      <c r="C359" s="257">
        <v>0</v>
      </c>
      <c r="D359" s="239">
        <v>0</v>
      </c>
      <c r="E359" s="239"/>
      <c r="F359" s="257">
        <v>0</v>
      </c>
      <c r="G359" s="239">
        <v>0</v>
      </c>
    </row>
    <row r="360" spans="1:7" x14ac:dyDescent="0.35">
      <c r="A360" s="259" t="s">
        <v>156</v>
      </c>
      <c r="B360" s="239">
        <v>6179</v>
      </c>
      <c r="C360" s="257">
        <v>0</v>
      </c>
      <c r="D360" s="239">
        <v>0</v>
      </c>
      <c r="E360" s="239"/>
      <c r="F360" s="257">
        <v>0</v>
      </c>
      <c r="G360" s="239">
        <v>0</v>
      </c>
    </row>
    <row r="361" spans="1:7" x14ac:dyDescent="0.35">
      <c r="A361" s="259" t="s">
        <v>157</v>
      </c>
      <c r="B361" s="239">
        <v>456.99</v>
      </c>
      <c r="C361" s="257">
        <v>0</v>
      </c>
      <c r="D361" s="239">
        <v>0</v>
      </c>
      <c r="E361" s="239"/>
      <c r="F361" s="257">
        <v>0</v>
      </c>
      <c r="G361" s="239">
        <v>0</v>
      </c>
    </row>
    <row r="362" spans="1:7" x14ac:dyDescent="0.35">
      <c r="A362" s="259" t="s">
        <v>158</v>
      </c>
      <c r="B362" s="239">
        <v>89857</v>
      </c>
      <c r="C362" s="257">
        <v>0</v>
      </c>
      <c r="D362" s="239">
        <v>0</v>
      </c>
      <c r="E362" s="239"/>
      <c r="F362" s="257">
        <v>0</v>
      </c>
      <c r="G362" s="239">
        <v>0</v>
      </c>
    </row>
    <row r="363" spans="1:7" x14ac:dyDescent="0.35">
      <c r="A363" s="259" t="s">
        <v>675</v>
      </c>
      <c r="B363" s="239">
        <v>17750</v>
      </c>
      <c r="C363" s="257">
        <v>0</v>
      </c>
      <c r="D363" s="239">
        <v>0</v>
      </c>
      <c r="E363" s="239"/>
      <c r="F363" s="257">
        <v>0</v>
      </c>
      <c r="G363" s="239">
        <v>0</v>
      </c>
    </row>
    <row r="364" spans="1:7" x14ac:dyDescent="0.35">
      <c r="A364" s="259" t="s">
        <v>501</v>
      </c>
      <c r="B364" s="239">
        <v>3000</v>
      </c>
      <c r="C364" s="257">
        <v>0</v>
      </c>
      <c r="D364" s="239">
        <v>0</v>
      </c>
      <c r="E364" s="239"/>
      <c r="F364" s="257">
        <v>0</v>
      </c>
      <c r="G364" s="239">
        <v>0</v>
      </c>
    </row>
    <row r="365" spans="1:7" x14ac:dyDescent="0.35">
      <c r="A365" s="259" t="s">
        <v>676</v>
      </c>
      <c r="B365" s="239">
        <v>8350</v>
      </c>
      <c r="C365" s="257">
        <v>0</v>
      </c>
      <c r="D365" s="239">
        <v>0</v>
      </c>
      <c r="E365" s="239"/>
      <c r="F365" s="257">
        <v>0</v>
      </c>
      <c r="G365" s="239">
        <v>0</v>
      </c>
    </row>
    <row r="366" spans="1:7" x14ac:dyDescent="0.35">
      <c r="A366" s="259" t="s">
        <v>159</v>
      </c>
      <c r="B366" s="239">
        <v>1169</v>
      </c>
      <c r="C366" s="257">
        <v>0</v>
      </c>
      <c r="D366" s="239">
        <v>0</v>
      </c>
      <c r="E366" s="239"/>
      <c r="F366" s="257">
        <v>0</v>
      </c>
      <c r="G366" s="239">
        <v>0</v>
      </c>
    </row>
    <row r="367" spans="1:7" x14ac:dyDescent="0.35">
      <c r="A367" s="259" t="s">
        <v>441</v>
      </c>
      <c r="B367" s="239">
        <v>13</v>
      </c>
      <c r="C367" s="257">
        <v>0</v>
      </c>
      <c r="D367" s="239">
        <v>0</v>
      </c>
      <c r="E367" s="239"/>
      <c r="F367" s="257">
        <v>0</v>
      </c>
      <c r="G367" s="239">
        <v>0</v>
      </c>
    </row>
    <row r="368" spans="1:7" x14ac:dyDescent="0.35">
      <c r="A368" s="259" t="s">
        <v>160</v>
      </c>
      <c r="B368" s="239">
        <v>7064411.2400000002</v>
      </c>
      <c r="C368" s="257">
        <v>0</v>
      </c>
      <c r="D368" s="239">
        <v>0</v>
      </c>
      <c r="E368" s="239"/>
      <c r="F368" s="257">
        <v>0</v>
      </c>
      <c r="G368" s="239">
        <v>0</v>
      </c>
    </row>
    <row r="369" spans="1:7" x14ac:dyDescent="0.35">
      <c r="A369" s="259" t="s">
        <v>161</v>
      </c>
      <c r="B369" s="239">
        <v>101</v>
      </c>
      <c r="C369" s="257">
        <v>0</v>
      </c>
      <c r="D369" s="239">
        <v>0</v>
      </c>
      <c r="E369" s="239"/>
      <c r="F369" s="257">
        <v>0</v>
      </c>
      <c r="G369" s="239">
        <v>0</v>
      </c>
    </row>
    <row r="370" spans="1:7" x14ac:dyDescent="0.35">
      <c r="A370" s="259" t="s">
        <v>162</v>
      </c>
      <c r="B370" s="239"/>
      <c r="C370" s="257" t="e">
        <v>#DIV/0!</v>
      </c>
      <c r="D370" s="239" t="e">
        <v>#DIV/0!</v>
      </c>
      <c r="E370" s="239">
        <v>3749495.0399999996</v>
      </c>
      <c r="F370" s="257" t="e">
        <v>#DIV/0!</v>
      </c>
      <c r="G370" s="239" t="e">
        <v>#DIV/0!</v>
      </c>
    </row>
    <row r="371" spans="1:7" x14ac:dyDescent="0.35">
      <c r="A371" s="259" t="s">
        <v>678</v>
      </c>
      <c r="B371" s="239">
        <v>441</v>
      </c>
      <c r="C371" s="257">
        <v>0</v>
      </c>
      <c r="D371" s="239">
        <v>0</v>
      </c>
      <c r="E371" s="239"/>
      <c r="F371" s="257">
        <v>0</v>
      </c>
      <c r="G371" s="239">
        <v>0</v>
      </c>
    </row>
    <row r="372" spans="1:7" x14ac:dyDescent="0.35">
      <c r="A372" s="259" t="s">
        <v>516</v>
      </c>
      <c r="B372" s="239">
        <v>208210.56</v>
      </c>
      <c r="C372" s="257">
        <v>0</v>
      </c>
      <c r="D372" s="239">
        <v>0</v>
      </c>
      <c r="E372" s="239"/>
      <c r="F372" s="257">
        <v>0</v>
      </c>
      <c r="G372" s="239">
        <v>0</v>
      </c>
    </row>
    <row r="373" spans="1:7" x14ac:dyDescent="0.35">
      <c r="A373" s="259" t="s">
        <v>163</v>
      </c>
      <c r="B373" s="239">
        <v>21269</v>
      </c>
      <c r="C373" s="257">
        <v>0</v>
      </c>
      <c r="D373" s="239">
        <v>0</v>
      </c>
      <c r="E373" s="239"/>
      <c r="F373" s="257">
        <v>0</v>
      </c>
      <c r="G373" s="239">
        <v>0</v>
      </c>
    </row>
    <row r="374" spans="1:7" x14ac:dyDescent="0.35">
      <c r="A374" s="259" t="s">
        <v>243</v>
      </c>
      <c r="B374" s="239">
        <v>87659</v>
      </c>
      <c r="C374" s="257">
        <v>0</v>
      </c>
      <c r="D374" s="239">
        <v>0</v>
      </c>
      <c r="E374" s="239"/>
      <c r="F374" s="257">
        <v>0</v>
      </c>
      <c r="G374" s="239">
        <v>0</v>
      </c>
    </row>
    <row r="375" spans="1:7" x14ac:dyDescent="0.35">
      <c r="A375" s="259" t="s">
        <v>297</v>
      </c>
      <c r="B375" s="239">
        <v>32764</v>
      </c>
      <c r="C375" s="257">
        <v>0</v>
      </c>
      <c r="D375" s="239">
        <v>0</v>
      </c>
      <c r="E375" s="239"/>
      <c r="F375" s="257">
        <v>0</v>
      </c>
      <c r="G375" s="239">
        <v>0</v>
      </c>
    </row>
    <row r="376" spans="1:7" x14ac:dyDescent="0.35">
      <c r="A376" s="259" t="s">
        <v>164</v>
      </c>
      <c r="B376" s="239">
        <v>18791</v>
      </c>
      <c r="C376" s="257">
        <v>0</v>
      </c>
      <c r="D376" s="239">
        <v>0</v>
      </c>
      <c r="E376" s="239"/>
      <c r="F376" s="257">
        <v>0</v>
      </c>
      <c r="G376" s="239">
        <v>0</v>
      </c>
    </row>
    <row r="377" spans="1:7" x14ac:dyDescent="0.35">
      <c r="A377" s="259" t="s">
        <v>218</v>
      </c>
      <c r="B377" s="239">
        <v>3702</v>
      </c>
      <c r="C377" s="257">
        <v>0</v>
      </c>
      <c r="D377" s="239">
        <v>0</v>
      </c>
      <c r="E377" s="239"/>
      <c r="F377" s="257">
        <v>0</v>
      </c>
      <c r="G377" s="239">
        <v>0</v>
      </c>
    </row>
    <row r="378" spans="1:7" x14ac:dyDescent="0.35">
      <c r="A378" s="259" t="s">
        <v>440</v>
      </c>
      <c r="B378" s="239">
        <v>4203</v>
      </c>
      <c r="C378" s="257">
        <v>0</v>
      </c>
      <c r="D378" s="239">
        <v>0</v>
      </c>
      <c r="E378" s="239"/>
      <c r="F378" s="257">
        <v>0</v>
      </c>
      <c r="G378" s="239">
        <v>0</v>
      </c>
    </row>
    <row r="379" spans="1:7" x14ac:dyDescent="0.35">
      <c r="A379" s="259" t="s">
        <v>278</v>
      </c>
      <c r="B379" s="239">
        <v>106</v>
      </c>
      <c r="C379" s="257">
        <v>0</v>
      </c>
      <c r="D379" s="239">
        <v>0</v>
      </c>
      <c r="E379" s="239"/>
      <c r="F379" s="257">
        <v>0</v>
      </c>
      <c r="G379" s="239">
        <v>0</v>
      </c>
    </row>
    <row r="380" spans="1:7" x14ac:dyDescent="0.35">
      <c r="A380" s="259" t="s">
        <v>554</v>
      </c>
      <c r="B380" s="239">
        <v>905458</v>
      </c>
      <c r="C380" s="257">
        <v>0</v>
      </c>
      <c r="D380" s="239">
        <v>0</v>
      </c>
      <c r="E380" s="239"/>
      <c r="F380" s="257">
        <v>0</v>
      </c>
      <c r="G380" s="239">
        <v>0</v>
      </c>
    </row>
    <row r="381" spans="1:7" x14ac:dyDescent="0.35">
      <c r="A381" s="259" t="s">
        <v>165</v>
      </c>
      <c r="B381" s="239">
        <v>862</v>
      </c>
      <c r="C381" s="257">
        <v>0</v>
      </c>
      <c r="D381" s="239">
        <v>0</v>
      </c>
      <c r="E381" s="239"/>
      <c r="F381" s="257">
        <v>0</v>
      </c>
      <c r="G381" s="239">
        <v>0</v>
      </c>
    </row>
    <row r="382" spans="1:7" x14ac:dyDescent="0.35">
      <c r="A382" s="259" t="s">
        <v>166</v>
      </c>
      <c r="B382" s="239">
        <v>61</v>
      </c>
      <c r="C382" s="257">
        <v>0</v>
      </c>
      <c r="D382" s="239">
        <v>0</v>
      </c>
      <c r="E382" s="239"/>
      <c r="F382" s="257">
        <v>0</v>
      </c>
      <c r="G382" s="239">
        <v>0</v>
      </c>
    </row>
    <row r="383" spans="1:7" x14ac:dyDescent="0.35">
      <c r="A383" s="259" t="s">
        <v>684</v>
      </c>
      <c r="B383" s="239"/>
      <c r="C383" s="257">
        <v>0</v>
      </c>
      <c r="D383" s="239">
        <v>0</v>
      </c>
      <c r="E383" s="239">
        <v>37000</v>
      </c>
      <c r="F383" s="257">
        <v>0</v>
      </c>
      <c r="G383" s="239">
        <v>0</v>
      </c>
    </row>
    <row r="384" spans="1:7" x14ac:dyDescent="0.35">
      <c r="A384" s="259" t="s">
        <v>180</v>
      </c>
      <c r="B384" s="239">
        <v>1126093.8700000001</v>
      </c>
      <c r="C384" s="257">
        <v>0</v>
      </c>
      <c r="D384" s="239">
        <v>0</v>
      </c>
      <c r="E384" s="239"/>
      <c r="F384" s="257">
        <v>0</v>
      </c>
      <c r="G384" s="239">
        <v>0</v>
      </c>
    </row>
    <row r="385" spans="1:7" x14ac:dyDescent="0.35">
      <c r="A385" s="259" t="s">
        <v>511</v>
      </c>
      <c r="B385" s="239">
        <v>11308</v>
      </c>
      <c r="C385" s="257">
        <v>0</v>
      </c>
      <c r="D385" s="239">
        <v>0</v>
      </c>
      <c r="E385" s="239"/>
      <c r="F385" s="257">
        <v>0</v>
      </c>
      <c r="G385" s="239">
        <v>0</v>
      </c>
    </row>
    <row r="386" spans="1:7" x14ac:dyDescent="0.35">
      <c r="A386" s="259" t="s">
        <v>548</v>
      </c>
      <c r="B386" s="239">
        <v>10724</v>
      </c>
      <c r="C386" s="257">
        <v>0</v>
      </c>
      <c r="D386" s="239">
        <v>0</v>
      </c>
      <c r="E386" s="239"/>
      <c r="F386" s="257">
        <v>0</v>
      </c>
      <c r="G386" s="239">
        <v>0</v>
      </c>
    </row>
    <row r="387" spans="1:7" x14ac:dyDescent="0.35">
      <c r="A387" s="259" t="s">
        <v>608</v>
      </c>
      <c r="B387" s="239">
        <v>201</v>
      </c>
      <c r="C387" s="257">
        <v>0</v>
      </c>
      <c r="D387" s="239">
        <v>0</v>
      </c>
      <c r="E387" s="239"/>
      <c r="F387" s="257">
        <v>0</v>
      </c>
      <c r="G387" s="239">
        <v>0</v>
      </c>
    </row>
    <row r="388" spans="1:7" x14ac:dyDescent="0.35">
      <c r="A388" s="259" t="s">
        <v>317</v>
      </c>
      <c r="B388" s="239">
        <v>148</v>
      </c>
      <c r="C388" s="257">
        <v>0</v>
      </c>
      <c r="D388" s="239">
        <v>0</v>
      </c>
      <c r="E388" s="239"/>
      <c r="F388" s="257">
        <v>0</v>
      </c>
      <c r="G388" s="239">
        <v>0</v>
      </c>
    </row>
    <row r="389" spans="1:7" x14ac:dyDescent="0.35">
      <c r="A389" s="259" t="s">
        <v>262</v>
      </c>
      <c r="B389" s="239">
        <v>56</v>
      </c>
      <c r="C389" s="257">
        <v>0</v>
      </c>
      <c r="D389" s="239">
        <v>0</v>
      </c>
      <c r="E389" s="239"/>
      <c r="F389" s="257">
        <v>0</v>
      </c>
      <c r="G389" s="239">
        <v>0</v>
      </c>
    </row>
    <row r="390" spans="1:7" x14ac:dyDescent="0.35">
      <c r="A390" s="259" t="s">
        <v>167</v>
      </c>
      <c r="B390" s="239">
        <v>285</v>
      </c>
      <c r="C390" s="257">
        <v>0</v>
      </c>
      <c r="D390" s="239">
        <v>0</v>
      </c>
      <c r="E390" s="239"/>
      <c r="F390" s="257">
        <v>0</v>
      </c>
      <c r="G390" s="239">
        <v>0</v>
      </c>
    </row>
    <row r="391" spans="1:7" x14ac:dyDescent="0.35">
      <c r="A391" s="259" t="s">
        <v>168</v>
      </c>
      <c r="B391" s="239"/>
      <c r="C391" s="257">
        <v>1.8407603500152522E-2</v>
      </c>
      <c r="D391" s="239">
        <v>0</v>
      </c>
      <c r="E391" s="239">
        <v>40552914.719999991</v>
      </c>
      <c r="F391" s="257">
        <v>1.8407603500152522E-2</v>
      </c>
      <c r="G391" s="239">
        <v>746481.97494125855</v>
      </c>
    </row>
    <row r="392" spans="1:7" x14ac:dyDescent="0.35">
      <c r="A392" s="259" t="s">
        <v>232</v>
      </c>
      <c r="B392" s="239">
        <v>220</v>
      </c>
      <c r="C392" s="257">
        <v>0</v>
      </c>
      <c r="D392" s="239">
        <v>0</v>
      </c>
      <c r="E392" s="239"/>
      <c r="F392" s="257">
        <v>0</v>
      </c>
      <c r="G392" s="239">
        <v>0</v>
      </c>
    </row>
    <row r="393" spans="1:7" x14ac:dyDescent="0.35">
      <c r="A393" s="259" t="s">
        <v>169</v>
      </c>
      <c r="B393" s="239">
        <v>380</v>
      </c>
      <c r="C393" s="257">
        <v>0</v>
      </c>
      <c r="D393" s="239">
        <v>0</v>
      </c>
      <c r="E393" s="239"/>
      <c r="F393" s="257">
        <v>0</v>
      </c>
      <c r="G393" s="239">
        <v>0</v>
      </c>
    </row>
    <row r="394" spans="1:7" x14ac:dyDescent="0.35">
      <c r="A394" s="259" t="s">
        <v>170</v>
      </c>
      <c r="B394" s="239">
        <v>2878361.05</v>
      </c>
      <c r="C394" s="257">
        <v>0</v>
      </c>
      <c r="D394" s="239">
        <v>0</v>
      </c>
      <c r="E394" s="239">
        <v>665000</v>
      </c>
      <c r="F394" s="257">
        <v>0</v>
      </c>
      <c r="G394" s="239">
        <v>0</v>
      </c>
    </row>
    <row r="395" spans="1:7" x14ac:dyDescent="0.35">
      <c r="A395" s="259" t="s">
        <v>282</v>
      </c>
      <c r="B395" s="239">
        <v>118455</v>
      </c>
      <c r="C395" s="257">
        <v>0</v>
      </c>
      <c r="D395" s="239">
        <v>0</v>
      </c>
      <c r="E395" s="239"/>
      <c r="F395" s="257">
        <v>0</v>
      </c>
      <c r="G395" s="239">
        <v>0</v>
      </c>
    </row>
    <row r="396" spans="1:7" x14ac:dyDescent="0.35">
      <c r="A396" s="259" t="s">
        <v>171</v>
      </c>
      <c r="B396" s="239">
        <v>28953</v>
      </c>
      <c r="C396" s="257">
        <v>0</v>
      </c>
      <c r="D396" s="239">
        <v>0</v>
      </c>
      <c r="E396" s="239"/>
      <c r="F396" s="257">
        <v>0</v>
      </c>
      <c r="G396" s="239">
        <v>0</v>
      </c>
    </row>
    <row r="397" spans="1:7" x14ac:dyDescent="0.35">
      <c r="A397" s="259" t="s">
        <v>172</v>
      </c>
      <c r="B397" s="239">
        <v>383</v>
      </c>
      <c r="C397" s="257">
        <v>0</v>
      </c>
      <c r="D397" s="239">
        <v>0</v>
      </c>
      <c r="E397" s="239"/>
      <c r="F397" s="257">
        <v>0</v>
      </c>
      <c r="G397" s="239">
        <v>0</v>
      </c>
    </row>
    <row r="398" spans="1:7" x14ac:dyDescent="0.35">
      <c r="A398" s="259" t="s">
        <v>689</v>
      </c>
      <c r="B398" s="239">
        <v>4982</v>
      </c>
      <c r="C398" s="257">
        <v>0</v>
      </c>
      <c r="D398" s="239">
        <v>0</v>
      </c>
      <c r="E398" s="239"/>
      <c r="F398" s="257">
        <v>0</v>
      </c>
      <c r="G398" s="239">
        <v>0</v>
      </c>
    </row>
    <row r="399" spans="1:7" x14ac:dyDescent="0.35">
      <c r="A399" s="259" t="s">
        <v>173</v>
      </c>
      <c r="B399" s="239">
        <v>173</v>
      </c>
      <c r="C399" s="257">
        <v>0</v>
      </c>
      <c r="D399" s="239">
        <v>0</v>
      </c>
      <c r="E399" s="239"/>
      <c r="F399" s="257">
        <v>0</v>
      </c>
      <c r="G399" s="239">
        <v>0</v>
      </c>
    </row>
    <row r="400" spans="1:7" x14ac:dyDescent="0.35">
      <c r="A400" s="259" t="s">
        <v>690</v>
      </c>
      <c r="B400" s="239">
        <v>60</v>
      </c>
      <c r="C400" s="257">
        <v>0</v>
      </c>
      <c r="D400" s="239">
        <v>0</v>
      </c>
      <c r="E400" s="239"/>
      <c r="F400" s="257">
        <v>0</v>
      </c>
      <c r="G400" s="239">
        <v>0</v>
      </c>
    </row>
    <row r="401" spans="1:7" x14ac:dyDescent="0.35">
      <c r="A401" s="259" t="s">
        <v>174</v>
      </c>
      <c r="B401" s="239">
        <v>3670</v>
      </c>
      <c r="C401" s="257">
        <v>0</v>
      </c>
      <c r="D401" s="239">
        <v>0</v>
      </c>
      <c r="E401" s="239"/>
      <c r="F401" s="257">
        <v>0</v>
      </c>
      <c r="G401" s="239">
        <v>0</v>
      </c>
    </row>
    <row r="402" spans="1:7" x14ac:dyDescent="0.35">
      <c r="A402" s="259" t="s">
        <v>175</v>
      </c>
      <c r="B402" s="239">
        <v>178632.67</v>
      </c>
      <c r="C402" s="257">
        <v>0</v>
      </c>
      <c r="D402" s="239">
        <v>0</v>
      </c>
      <c r="E402" s="239"/>
      <c r="F402" s="257">
        <v>0</v>
      </c>
      <c r="G402" s="239">
        <v>0</v>
      </c>
    </row>
    <row r="403" spans="1:7" x14ac:dyDescent="0.35">
      <c r="A403" s="252" t="s">
        <v>305</v>
      </c>
      <c r="B403" s="239"/>
      <c r="C403" s="257">
        <v>0</v>
      </c>
      <c r="D403" s="239">
        <v>0</v>
      </c>
      <c r="E403" s="239">
        <v>133990</v>
      </c>
      <c r="F403" s="257">
        <v>0</v>
      </c>
      <c r="G403" s="239">
        <v>0</v>
      </c>
    </row>
    <row r="404" spans="1:7" x14ac:dyDescent="0.35">
      <c r="A404" s="259" t="s">
        <v>303</v>
      </c>
      <c r="B404" s="239"/>
      <c r="C404" s="257">
        <v>0</v>
      </c>
      <c r="D404" s="239">
        <v>0</v>
      </c>
      <c r="E404" s="239">
        <v>133990</v>
      </c>
      <c r="F404" s="257">
        <v>0</v>
      </c>
      <c r="G404" s="239">
        <v>0</v>
      </c>
    </row>
    <row r="405" spans="1:7" x14ac:dyDescent="0.35">
      <c r="A405" s="252" t="s">
        <v>521</v>
      </c>
      <c r="B405" s="239">
        <v>104190460.32999998</v>
      </c>
      <c r="C405" s="257" t="e">
        <v>#DIV/0!</v>
      </c>
      <c r="D405" s="239" t="e">
        <v>#DIV/0!</v>
      </c>
      <c r="E405" s="239">
        <v>89154795.279999986</v>
      </c>
      <c r="F405" s="257" t="e">
        <v>#DIV/0!</v>
      </c>
      <c r="G405" s="239" t="e">
        <v>#DIV/0!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784EA-76CF-4F45-BB92-F34B83531DAB}">
  <dimension ref="A1:AH5723"/>
  <sheetViews>
    <sheetView zoomScale="85" zoomScaleNormal="85" workbookViewId="0">
      <pane xSplit="1" ySplit="2" topLeftCell="N1053" activePane="bottomRight" state="frozen"/>
      <selection pane="topRight" activeCell="B1" sqref="B1"/>
      <selection pane="bottomLeft" activeCell="A3" sqref="A3"/>
      <selection pane="bottomRight" activeCell="Q1080" sqref="Q1080"/>
    </sheetView>
  </sheetViews>
  <sheetFormatPr defaultColWidth="9.08984375" defaultRowHeight="14.5" x14ac:dyDescent="0.35"/>
  <cols>
    <col min="1" max="1" width="39.26953125" style="48" bestFit="1" customWidth="1"/>
    <col min="2" max="2" width="17.26953125" style="48" bestFit="1" customWidth="1"/>
    <col min="3" max="3" width="12" style="48" bestFit="1" customWidth="1"/>
    <col min="4" max="4" width="14" style="48" bestFit="1" customWidth="1"/>
    <col min="5" max="5" width="15.81640625" style="48" bestFit="1" customWidth="1"/>
    <col min="6" max="6" width="17" style="48" bestFit="1" customWidth="1"/>
    <col min="7" max="7" width="27" style="48" bestFit="1" customWidth="1"/>
    <col min="8" max="8" width="19.7265625" style="224" bestFit="1" customWidth="1"/>
    <col min="9" max="9" width="33.1796875" style="224" bestFit="1" customWidth="1"/>
    <col min="10" max="11" width="22.7265625" style="48" bestFit="1" customWidth="1"/>
    <col min="12" max="12" width="20.36328125" style="48" bestFit="1" customWidth="1"/>
    <col min="13" max="13" width="8.81640625" style="48" bestFit="1" customWidth="1"/>
    <col min="14" max="14" width="51.08984375" style="48" bestFit="1" customWidth="1"/>
    <col min="15" max="18" width="15.6328125" style="182" customWidth="1"/>
    <col min="19" max="22" width="15.7265625" style="48" customWidth="1"/>
    <col min="23" max="23" width="2.7265625" style="102" customWidth="1"/>
    <col min="24" max="24" width="20.36328125" style="48" bestFit="1" customWidth="1"/>
    <col min="25" max="25" width="18.08984375" style="48" bestFit="1" customWidth="1"/>
    <col min="26" max="26" width="2.6328125" style="236" customWidth="1"/>
    <col min="27" max="27" width="18.08984375" style="48" customWidth="1"/>
    <col min="28" max="28" width="18.08984375" style="236" customWidth="1"/>
    <col min="29" max="16384" width="9.08984375" style="48"/>
  </cols>
  <sheetData>
    <row r="1" spans="1:34" ht="21.5" x14ac:dyDescent="0.35">
      <c r="A1" s="213" t="s">
        <v>8</v>
      </c>
      <c r="B1" s="208" t="s">
        <v>1027</v>
      </c>
      <c r="C1" s="213" t="s">
        <v>9</v>
      </c>
      <c r="D1" s="208" t="s">
        <v>1028</v>
      </c>
      <c r="E1" s="213" t="s">
        <v>693</v>
      </c>
      <c r="F1" s="213" t="s">
        <v>571</v>
      </c>
      <c r="G1" s="213" t="s">
        <v>692</v>
      </c>
      <c r="H1" s="222" t="s">
        <v>570</v>
      </c>
      <c r="I1" s="233" t="s">
        <v>977</v>
      </c>
      <c r="J1" s="231" t="s">
        <v>4</v>
      </c>
      <c r="K1" s="231" t="s">
        <v>5</v>
      </c>
      <c r="L1" s="58" t="s">
        <v>569</v>
      </c>
      <c r="M1" s="58" t="s">
        <v>602</v>
      </c>
      <c r="N1" s="58" t="s">
        <v>568</v>
      </c>
      <c r="O1" s="230" t="s">
        <v>976</v>
      </c>
      <c r="P1" s="230" t="s">
        <v>162</v>
      </c>
      <c r="Q1" s="230" t="s">
        <v>309</v>
      </c>
      <c r="R1" s="230" t="s">
        <v>168</v>
      </c>
      <c r="S1" s="41" t="s">
        <v>420</v>
      </c>
      <c r="T1" s="41" t="s">
        <v>421</v>
      </c>
      <c r="U1" s="41" t="s">
        <v>422</v>
      </c>
      <c r="V1" s="41" t="s">
        <v>423</v>
      </c>
      <c r="X1" s="65" t="s">
        <v>600</v>
      </c>
      <c r="Y1" s="65" t="s">
        <v>601</v>
      </c>
      <c r="AA1" s="250" t="s">
        <v>1025</v>
      </c>
      <c r="AB1" s="250" t="s">
        <v>1026</v>
      </c>
      <c r="AC1" t="s">
        <v>618</v>
      </c>
      <c r="AD1" s="48" t="s">
        <v>621</v>
      </c>
      <c r="AF1" s="224"/>
    </row>
    <row r="2" spans="1:34" x14ac:dyDescent="0.35">
      <c r="A2" s="214" t="s">
        <v>135</v>
      </c>
      <c r="B2" s="215">
        <v>105411</v>
      </c>
      <c r="C2" s="215" t="s">
        <v>136</v>
      </c>
      <c r="D2" s="215" t="s">
        <v>137</v>
      </c>
      <c r="E2" s="215">
        <v>70454779</v>
      </c>
      <c r="F2" s="215">
        <v>10</v>
      </c>
      <c r="G2" s="215" t="s">
        <v>695</v>
      </c>
      <c r="H2" s="221" t="s">
        <v>1036</v>
      </c>
      <c r="I2" s="234" t="s">
        <v>978</v>
      </c>
      <c r="J2" s="207">
        <v>10</v>
      </c>
      <c r="K2" s="211"/>
      <c r="L2" s="48" t="str">
        <f t="shared" ref="L2:L65" si="0">IF(LEN(F2)=2,CONCATENATE("00",E2,"0000",F2),CONCATENATE("00",E2,"000",F2))</f>
        <v>0070454779000010</v>
      </c>
      <c r="M2" s="48">
        <f t="shared" ref="M2" si="1">LEN(L2)</f>
        <v>16</v>
      </c>
      <c r="N2" s="48" t="str">
        <f t="shared" ref="N2:N65" si="2">CONCATENATE("00000000/",G2)</f>
        <v>00000000/Z_PEG</v>
      </c>
      <c r="O2" s="229">
        <f>IF($I2=O$1,1,0)</f>
        <v>0</v>
      </c>
      <c r="P2" s="236">
        <f>IF($A2=P$1,1,0)</f>
        <v>0</v>
      </c>
      <c r="Q2" s="236">
        <f t="shared" ref="Q2:R17" si="3">IF($A2=Q$1,1,0)</f>
        <v>0</v>
      </c>
      <c r="R2" s="236">
        <f t="shared" si="3"/>
        <v>0</v>
      </c>
      <c r="S2" s="42">
        <f>IF(O2=1,0,IF(P2=1,'WHT Rates - MPEG HEVC VIA'!$H$3,IF(Q2=1,'WHT Rates - MPEG HEVC VIA'!$H$11,IF(R2=1,'Via Summary'!$B$9,_xlfn.XLOOKUP(D2,'WHT Rates'!$B$4:$B$56,'WHT Rates'!$C$4:$C$56)/100))))</f>
        <v>0</v>
      </c>
      <c r="T2" s="44">
        <f>J2*S2</f>
        <v>0</v>
      </c>
      <c r="U2" s="42">
        <f>IF(O2=1,0,IF(P2=1,'WHT Rates - MPEG HEVC VIA'!$H$3,IF(Q2=1,'WHT Rates - MPEG HEVC VIA'!$H$11,IF(R2=1,'Via Summary'!$B$9,_xlfn.XLOOKUP(D2,'WHT Rates'!$B$4:$B$56,'WHT Rates'!$E$4:$E$56)/100))))</f>
        <v>0</v>
      </c>
      <c r="V2" s="44">
        <f>K2*U2</f>
        <v>0</v>
      </c>
      <c r="X2" s="15">
        <f t="shared" ref="X2" si="4">ROUND(-1*T2,2)</f>
        <v>0</v>
      </c>
      <c r="Y2" s="15">
        <f t="shared" ref="Y2" si="5">ROUND(-1*V2,2)</f>
        <v>0</v>
      </c>
      <c r="AA2" s="49">
        <f>SUM(T:T)</f>
        <v>3491657.0259799995</v>
      </c>
      <c r="AB2" s="49">
        <f>SUM(V:V)</f>
        <v>5448729.590327586</v>
      </c>
      <c r="AC2" s="48" t="s">
        <v>619</v>
      </c>
      <c r="AD2" s="48" t="s">
        <v>620</v>
      </c>
      <c r="AF2" s="224"/>
    </row>
    <row r="3" spans="1:34" s="127" customFormat="1" x14ac:dyDescent="0.35">
      <c r="A3" s="214" t="s">
        <v>655</v>
      </c>
      <c r="B3" s="215">
        <v>105453</v>
      </c>
      <c r="C3" s="215" t="s">
        <v>136</v>
      </c>
      <c r="D3" s="215" t="s">
        <v>137</v>
      </c>
      <c r="E3" s="215">
        <v>70454877</v>
      </c>
      <c r="F3" s="215">
        <v>10</v>
      </c>
      <c r="G3" s="215" t="s">
        <v>697</v>
      </c>
      <c r="H3" s="221" t="s">
        <v>1037</v>
      </c>
      <c r="I3" s="234" t="s">
        <v>978</v>
      </c>
      <c r="J3" s="207">
        <v>13</v>
      </c>
      <c r="K3" s="211"/>
      <c r="L3" s="127" t="str">
        <f t="shared" si="0"/>
        <v>0070454877000010</v>
      </c>
      <c r="M3" s="127">
        <f t="shared" ref="M3" si="6">LEN(L3)</f>
        <v>16</v>
      </c>
      <c r="N3" s="127" t="str">
        <f t="shared" si="2"/>
        <v>00000000/Z_SBA</v>
      </c>
      <c r="O3" s="236">
        <f t="shared" ref="O3:O66" si="7">IF($I3=O$1,1,0)</f>
        <v>0</v>
      </c>
      <c r="P3" s="236">
        <f t="shared" ref="P3:R66" si="8">IF($A3=P$1,1,0)</f>
        <v>0</v>
      </c>
      <c r="Q3" s="236">
        <f t="shared" si="3"/>
        <v>0</v>
      </c>
      <c r="R3" s="236">
        <f t="shared" si="3"/>
        <v>0</v>
      </c>
      <c r="S3" s="238">
        <f>IF(O3=1,0,IF(P3=1,'WHT Rates - MPEG HEVC VIA'!$H$3,IF(Q3=1,'WHT Rates - MPEG HEVC VIA'!$H$11,IF(R3=1,'Via Summary'!$B$9,_xlfn.XLOOKUP(D3,'WHT Rates'!$B$4:$B$56,'WHT Rates'!$C$4:$C$56)/100))))</f>
        <v>0</v>
      </c>
      <c r="T3" s="244">
        <f t="shared" ref="T3:T66" si="9">J3*S3</f>
        <v>0</v>
      </c>
      <c r="U3" s="238">
        <f>IF(O3=1,0,IF(P3=1,'WHT Rates - MPEG HEVC VIA'!$H$3,IF(Q3=1,'WHT Rates - MPEG HEVC VIA'!$H$11,IF(R3=1,'Via Summary'!$B$9,_xlfn.XLOOKUP(D3,'WHT Rates'!$B$4:$B$56,'WHT Rates'!$E$4:$E$56)/100))))</f>
        <v>0</v>
      </c>
      <c r="V3" s="244">
        <f t="shared" ref="V3:V66" si="10">K3*U3</f>
        <v>0</v>
      </c>
      <c r="X3" s="128">
        <f t="shared" ref="X3:X66" si="11">ROUND(-1*T3,2)</f>
        <v>0</v>
      </c>
      <c r="Y3" s="128">
        <f t="shared" ref="Y3:Y66" si="12">ROUND(-1*V3,2)</f>
        <v>0</v>
      </c>
      <c r="Z3" s="251"/>
      <c r="AB3" s="251"/>
      <c r="AC3" s="48"/>
      <c r="AD3" s="48"/>
      <c r="AE3" s="48"/>
      <c r="AF3" s="224"/>
      <c r="AG3" s="48"/>
      <c r="AH3" s="48"/>
    </row>
    <row r="4" spans="1:34" s="127" customFormat="1" x14ac:dyDescent="0.35">
      <c r="A4" s="214" t="s">
        <v>126</v>
      </c>
      <c r="B4" s="215">
        <v>105352</v>
      </c>
      <c r="C4" s="215" t="s">
        <v>120</v>
      </c>
      <c r="D4" s="215" t="s">
        <v>121</v>
      </c>
      <c r="E4" s="215">
        <v>70455098</v>
      </c>
      <c r="F4" s="215">
        <v>10</v>
      </c>
      <c r="G4" s="215" t="s">
        <v>698</v>
      </c>
      <c r="H4" s="221" t="s">
        <v>1038</v>
      </c>
      <c r="I4" s="234" t="s">
        <v>979</v>
      </c>
      <c r="J4" s="207">
        <v>104032.8</v>
      </c>
      <c r="K4" s="211"/>
      <c r="L4" s="127" t="str">
        <f t="shared" si="0"/>
        <v>0070455098000010</v>
      </c>
      <c r="M4" s="127">
        <f t="shared" ref="M4:M67" si="13">LEN(L4)</f>
        <v>16</v>
      </c>
      <c r="N4" s="127" t="str">
        <f t="shared" si="2"/>
        <v>00000000/Z_DHDO</v>
      </c>
      <c r="O4" s="236">
        <f t="shared" si="7"/>
        <v>0</v>
      </c>
      <c r="P4" s="236">
        <f t="shared" si="8"/>
        <v>0</v>
      </c>
      <c r="Q4" s="236">
        <f t="shared" si="3"/>
        <v>0</v>
      </c>
      <c r="R4" s="236">
        <f t="shared" si="3"/>
        <v>0</v>
      </c>
      <c r="S4" s="238">
        <f>IF(O4=1,0,IF(P4=1,'WHT Rates - MPEG HEVC VIA'!$H$3,IF(Q4=1,'WHT Rates - MPEG HEVC VIA'!$H$11,IF(R4=1,'Via Summary'!$B$9,_xlfn.XLOOKUP(D4,'WHT Rates'!$B$4:$B$56,'WHT Rates'!$C$4:$C$56)/100))))</f>
        <v>0.2</v>
      </c>
      <c r="T4" s="244">
        <f t="shared" si="9"/>
        <v>20806.560000000001</v>
      </c>
      <c r="U4" s="238">
        <f>IF(O4=1,0,IF(P4=1,'WHT Rates - MPEG HEVC VIA'!$H$3,IF(Q4=1,'WHT Rates - MPEG HEVC VIA'!$H$11,IF(R4=1,'Via Summary'!$B$9,_xlfn.XLOOKUP(D4,'WHT Rates'!$B$4:$B$56,'WHT Rates'!$E$4:$E$56)/100))))</f>
        <v>0.1</v>
      </c>
      <c r="V4" s="244">
        <f t="shared" si="10"/>
        <v>0</v>
      </c>
      <c r="X4" s="128">
        <f t="shared" si="11"/>
        <v>-20806.560000000001</v>
      </c>
      <c r="Y4" s="128">
        <f t="shared" si="12"/>
        <v>0</v>
      </c>
      <c r="Z4" s="251"/>
      <c r="AB4" s="251"/>
      <c r="AC4" s="48"/>
      <c r="AD4" s="48"/>
      <c r="AE4" s="48"/>
      <c r="AF4" s="224"/>
      <c r="AG4" s="225" t="e">
        <f>AA2/J1081</f>
        <v>#DIV/0!</v>
      </c>
      <c r="AH4" s="225">
        <f>AB2/K1081</f>
        <v>2786.8458797886547</v>
      </c>
    </row>
    <row r="5" spans="1:34" s="127" customFormat="1" x14ac:dyDescent="0.35">
      <c r="A5" s="214" t="s">
        <v>126</v>
      </c>
      <c r="B5" s="215">
        <v>105352</v>
      </c>
      <c r="C5" s="215" t="s">
        <v>120</v>
      </c>
      <c r="D5" s="215" t="s">
        <v>121</v>
      </c>
      <c r="E5" s="215">
        <v>70455098</v>
      </c>
      <c r="F5" s="215">
        <v>20</v>
      </c>
      <c r="G5" s="215" t="s">
        <v>699</v>
      </c>
      <c r="H5" s="221" t="s">
        <v>1039</v>
      </c>
      <c r="I5" s="234" t="s">
        <v>979</v>
      </c>
      <c r="J5" s="207">
        <v>541604.80000000005</v>
      </c>
      <c r="K5" s="211"/>
      <c r="L5" s="127" t="str">
        <f t="shared" si="0"/>
        <v>0070455098000020</v>
      </c>
      <c r="M5" s="127">
        <f t="shared" si="13"/>
        <v>16</v>
      </c>
      <c r="N5" s="127" t="str">
        <f t="shared" si="2"/>
        <v>00000000/Z_W8PB</v>
      </c>
      <c r="O5" s="236">
        <f t="shared" si="7"/>
        <v>0</v>
      </c>
      <c r="P5" s="236">
        <f t="shared" si="8"/>
        <v>0</v>
      </c>
      <c r="Q5" s="236">
        <f t="shared" si="3"/>
        <v>0</v>
      </c>
      <c r="R5" s="236">
        <f t="shared" si="3"/>
        <v>0</v>
      </c>
      <c r="S5" s="238">
        <f>IF(O5=1,0,IF(P5=1,'WHT Rates - MPEG HEVC VIA'!$H$3,IF(Q5=1,'WHT Rates - MPEG HEVC VIA'!$H$11,IF(R5=1,'Via Summary'!$B$9,_xlfn.XLOOKUP(D5,'WHT Rates'!$B$4:$B$56,'WHT Rates'!$C$4:$C$56)/100))))</f>
        <v>0.2</v>
      </c>
      <c r="T5" s="244">
        <f t="shared" si="9"/>
        <v>108320.96000000002</v>
      </c>
      <c r="U5" s="238">
        <f>IF(O5=1,0,IF(P5=1,'WHT Rates - MPEG HEVC VIA'!$H$3,IF(Q5=1,'WHT Rates - MPEG HEVC VIA'!$H$11,IF(R5=1,'Via Summary'!$B$9,_xlfn.XLOOKUP(D5,'WHT Rates'!$B$4:$B$56,'WHT Rates'!$E$4:$E$56)/100))))</f>
        <v>0.1</v>
      </c>
      <c r="V5" s="244">
        <f t="shared" si="10"/>
        <v>0</v>
      </c>
      <c r="W5" s="251"/>
      <c r="X5" s="128">
        <f t="shared" si="11"/>
        <v>-108320.96000000001</v>
      </c>
      <c r="Y5" s="128">
        <f t="shared" si="12"/>
        <v>0</v>
      </c>
      <c r="Z5" s="251"/>
      <c r="AA5" s="251"/>
      <c r="AB5" s="251"/>
    </row>
    <row r="6" spans="1:34" s="127" customFormat="1" x14ac:dyDescent="0.35">
      <c r="A6" s="214" t="s">
        <v>656</v>
      </c>
      <c r="B6" s="215">
        <v>105416</v>
      </c>
      <c r="C6" s="215" t="s">
        <v>136</v>
      </c>
      <c r="D6" s="215" t="s">
        <v>137</v>
      </c>
      <c r="E6" s="215">
        <v>70454793</v>
      </c>
      <c r="F6" s="215">
        <v>10</v>
      </c>
      <c r="G6" s="215" t="s">
        <v>700</v>
      </c>
      <c r="H6" s="221" t="s">
        <v>1040</v>
      </c>
      <c r="I6" s="234" t="s">
        <v>978</v>
      </c>
      <c r="J6" s="207">
        <v>24.99</v>
      </c>
      <c r="K6" s="211"/>
      <c r="L6" s="127" t="str">
        <f t="shared" si="0"/>
        <v>0070454793000010</v>
      </c>
      <c r="M6" s="127">
        <f t="shared" si="13"/>
        <v>16</v>
      </c>
      <c r="N6" s="127" t="str">
        <f t="shared" si="2"/>
        <v>00000000/Z_DMA</v>
      </c>
      <c r="O6" s="236">
        <f t="shared" si="7"/>
        <v>0</v>
      </c>
      <c r="P6" s="236">
        <f t="shared" si="8"/>
        <v>0</v>
      </c>
      <c r="Q6" s="236">
        <f t="shared" si="3"/>
        <v>0</v>
      </c>
      <c r="R6" s="236">
        <f t="shared" si="3"/>
        <v>0</v>
      </c>
      <c r="S6" s="238">
        <f>IF(O6=1,0,IF(P6=1,'WHT Rates - MPEG HEVC VIA'!$H$3,IF(Q6=1,'WHT Rates - MPEG HEVC VIA'!$H$11,IF(R6=1,'Via Summary'!$B$9,_xlfn.XLOOKUP(D6,'WHT Rates'!$B$4:$B$56,'WHT Rates'!$C$4:$C$56)/100))))</f>
        <v>0</v>
      </c>
      <c r="T6" s="244">
        <f t="shared" si="9"/>
        <v>0</v>
      </c>
      <c r="U6" s="238">
        <f>IF(O6=1,0,IF(P6=1,'WHT Rates - MPEG HEVC VIA'!$H$3,IF(Q6=1,'WHT Rates - MPEG HEVC VIA'!$H$11,IF(R6=1,'Via Summary'!$B$9,_xlfn.XLOOKUP(D6,'WHT Rates'!$B$4:$B$56,'WHT Rates'!$E$4:$E$56)/100))))</f>
        <v>0</v>
      </c>
      <c r="V6" s="244">
        <f t="shared" si="10"/>
        <v>0</v>
      </c>
      <c r="W6" s="251"/>
      <c r="X6" s="128">
        <f t="shared" si="11"/>
        <v>0</v>
      </c>
      <c r="Y6" s="128">
        <f t="shared" si="12"/>
        <v>0</v>
      </c>
      <c r="Z6" s="251"/>
      <c r="AA6" s="251"/>
      <c r="AB6" s="251"/>
    </row>
    <row r="7" spans="1:34" s="127" customFormat="1" x14ac:dyDescent="0.35">
      <c r="A7" s="214" t="s">
        <v>631</v>
      </c>
      <c r="B7" s="215">
        <v>128932</v>
      </c>
      <c r="C7" s="215" t="s">
        <v>98</v>
      </c>
      <c r="D7" s="215" t="s">
        <v>99</v>
      </c>
      <c r="E7" s="215">
        <v>70454818</v>
      </c>
      <c r="F7" s="215">
        <v>10</v>
      </c>
      <c r="G7" s="215" t="s">
        <v>1041</v>
      </c>
      <c r="H7" s="221" t="s">
        <v>1042</v>
      </c>
      <c r="I7" s="234" t="s">
        <v>978</v>
      </c>
      <c r="J7" s="207"/>
      <c r="K7" s="211">
        <v>-90.96</v>
      </c>
      <c r="L7" s="127" t="str">
        <f t="shared" si="0"/>
        <v>0070454818000010</v>
      </c>
      <c r="M7" s="127">
        <f t="shared" si="13"/>
        <v>16</v>
      </c>
      <c r="N7" s="127" t="str">
        <f t="shared" si="2"/>
        <v>00000000/CL LIC CC</v>
      </c>
      <c r="O7" s="236">
        <f t="shared" si="7"/>
        <v>0</v>
      </c>
      <c r="P7" s="236">
        <f t="shared" si="8"/>
        <v>0</v>
      </c>
      <c r="Q7" s="236">
        <f t="shared" si="3"/>
        <v>0</v>
      </c>
      <c r="R7" s="236">
        <f t="shared" si="3"/>
        <v>0</v>
      </c>
      <c r="S7" s="238">
        <f>IF(O7=1,0,IF(P7=1,'WHT Rates - MPEG HEVC VIA'!$H$3,IF(Q7=1,'WHT Rates - MPEG HEVC VIA'!$H$11,IF(R7=1,'Via Summary'!$B$9,_xlfn.XLOOKUP(D7,'WHT Rates'!$B$4:$B$56,'WHT Rates'!$C$4:$C$56)/100))))</f>
        <v>0.16500000000000001</v>
      </c>
      <c r="T7" s="244">
        <f t="shared" si="9"/>
        <v>0</v>
      </c>
      <c r="U7" s="238">
        <f>IF(O7=1,0,IF(P7=1,'WHT Rates - MPEG HEVC VIA'!$H$3,IF(Q7=1,'WHT Rates - MPEG HEVC VIA'!$H$11,IF(R7=1,'Via Summary'!$B$9,_xlfn.XLOOKUP(D7,'WHT Rates'!$B$4:$B$56,'WHT Rates'!$E$4:$E$56)/100))))</f>
        <v>0.1</v>
      </c>
      <c r="V7" s="244">
        <f t="shared" si="10"/>
        <v>-9.0960000000000001</v>
      </c>
      <c r="W7" s="251"/>
      <c r="X7" s="128">
        <f t="shared" si="11"/>
        <v>0</v>
      </c>
      <c r="Y7" s="128">
        <f t="shared" si="12"/>
        <v>9.1</v>
      </c>
      <c r="Z7" s="251"/>
      <c r="AA7" s="251"/>
      <c r="AB7" s="251"/>
    </row>
    <row r="8" spans="1:34" s="127" customFormat="1" x14ac:dyDescent="0.35">
      <c r="A8" s="214" t="s">
        <v>631</v>
      </c>
      <c r="B8" s="215">
        <v>128932</v>
      </c>
      <c r="C8" s="215" t="s">
        <v>98</v>
      </c>
      <c r="D8" s="215" t="s">
        <v>99</v>
      </c>
      <c r="E8" s="215">
        <v>70454818</v>
      </c>
      <c r="F8" s="215">
        <v>10</v>
      </c>
      <c r="G8" s="215" t="s">
        <v>694</v>
      </c>
      <c r="H8" s="221" t="s">
        <v>1042</v>
      </c>
      <c r="I8" s="234" t="s">
        <v>978</v>
      </c>
      <c r="J8" s="207"/>
      <c r="K8" s="211">
        <v>1992.6</v>
      </c>
      <c r="L8" s="127" t="str">
        <f t="shared" si="0"/>
        <v>0070454818000010</v>
      </c>
      <c r="M8" s="127">
        <f t="shared" si="13"/>
        <v>16</v>
      </c>
      <c r="N8" s="127" t="str">
        <f t="shared" si="2"/>
        <v>00000000/Z_DTV</v>
      </c>
      <c r="O8" s="236">
        <f t="shared" si="7"/>
        <v>0</v>
      </c>
      <c r="P8" s="236">
        <f t="shared" si="8"/>
        <v>0</v>
      </c>
      <c r="Q8" s="236">
        <f t="shared" si="3"/>
        <v>0</v>
      </c>
      <c r="R8" s="236">
        <f t="shared" si="3"/>
        <v>0</v>
      </c>
      <c r="S8" s="238">
        <f>IF(O8=1,0,IF(P8=1,'WHT Rates - MPEG HEVC VIA'!$H$3,IF(Q8=1,'WHT Rates - MPEG HEVC VIA'!$H$11,IF(R8=1,'Via Summary'!$B$9,_xlfn.XLOOKUP(D8,'WHT Rates'!$B$4:$B$56,'WHT Rates'!$C$4:$C$56)/100))))</f>
        <v>0.16500000000000001</v>
      </c>
      <c r="T8" s="244">
        <f t="shared" si="9"/>
        <v>0</v>
      </c>
      <c r="U8" s="238">
        <f>IF(O8=1,0,IF(P8=1,'WHT Rates - MPEG HEVC VIA'!$H$3,IF(Q8=1,'WHT Rates - MPEG HEVC VIA'!$H$11,IF(R8=1,'Via Summary'!$B$9,_xlfn.XLOOKUP(D8,'WHT Rates'!$B$4:$B$56,'WHT Rates'!$E$4:$E$56)/100))))</f>
        <v>0.1</v>
      </c>
      <c r="V8" s="244">
        <f t="shared" si="10"/>
        <v>199.26</v>
      </c>
      <c r="W8" s="251"/>
      <c r="X8" s="128">
        <f t="shared" si="11"/>
        <v>0</v>
      </c>
      <c r="Y8" s="128">
        <f t="shared" si="12"/>
        <v>-199.26</v>
      </c>
      <c r="Z8" s="251"/>
      <c r="AA8" s="251"/>
      <c r="AB8" s="251"/>
    </row>
    <row r="9" spans="1:34" s="127" customFormat="1" x14ac:dyDescent="0.35">
      <c r="A9" s="214" t="s">
        <v>808</v>
      </c>
      <c r="B9" s="215">
        <v>105421</v>
      </c>
      <c r="C9" s="215" t="s">
        <v>136</v>
      </c>
      <c r="D9" s="215" t="s">
        <v>137</v>
      </c>
      <c r="E9" s="215">
        <v>70454807</v>
      </c>
      <c r="F9" s="215">
        <v>10</v>
      </c>
      <c r="G9" s="215" t="s">
        <v>723</v>
      </c>
      <c r="H9" s="221" t="s">
        <v>1043</v>
      </c>
      <c r="I9" s="234" t="s">
        <v>979</v>
      </c>
      <c r="J9" s="207">
        <v>56.06</v>
      </c>
      <c r="K9" s="211"/>
      <c r="L9" s="127" t="str">
        <f t="shared" si="0"/>
        <v>0070454807000010</v>
      </c>
      <c r="M9" s="127">
        <f t="shared" si="13"/>
        <v>16</v>
      </c>
      <c r="N9" s="127" t="str">
        <f t="shared" si="2"/>
        <v>00000000/Z_IRD</v>
      </c>
      <c r="O9" s="236">
        <f t="shared" si="7"/>
        <v>0</v>
      </c>
      <c r="P9" s="236">
        <f t="shared" si="8"/>
        <v>0</v>
      </c>
      <c r="Q9" s="236">
        <f t="shared" si="3"/>
        <v>0</v>
      </c>
      <c r="R9" s="236">
        <f t="shared" si="3"/>
        <v>0</v>
      </c>
      <c r="S9" s="238">
        <f>IF(O9=1,0,IF(P9=1,'WHT Rates - MPEG HEVC VIA'!$H$3,IF(Q9=1,'WHT Rates - MPEG HEVC VIA'!$H$11,IF(R9=1,'Via Summary'!$B$9,_xlfn.XLOOKUP(D9,'WHT Rates'!$B$4:$B$56,'WHT Rates'!$C$4:$C$56)/100))))</f>
        <v>0</v>
      </c>
      <c r="T9" s="244">
        <f t="shared" si="9"/>
        <v>0</v>
      </c>
      <c r="U9" s="238">
        <f>IF(O9=1,0,IF(P9=1,'WHT Rates - MPEG HEVC VIA'!$H$3,IF(Q9=1,'WHT Rates - MPEG HEVC VIA'!$H$11,IF(R9=1,'Via Summary'!$B$9,_xlfn.XLOOKUP(D9,'WHT Rates'!$B$4:$B$56,'WHT Rates'!$E$4:$E$56)/100))))</f>
        <v>0</v>
      </c>
      <c r="V9" s="244">
        <f t="shared" si="10"/>
        <v>0</v>
      </c>
      <c r="W9" s="251"/>
      <c r="X9" s="128">
        <f t="shared" si="11"/>
        <v>0</v>
      </c>
      <c r="Y9" s="128">
        <f t="shared" si="12"/>
        <v>0</v>
      </c>
      <c r="Z9" s="251"/>
      <c r="AA9" s="251"/>
      <c r="AB9" s="251"/>
    </row>
    <row r="10" spans="1:34" s="127" customFormat="1" x14ac:dyDescent="0.35">
      <c r="A10" s="214" t="s">
        <v>808</v>
      </c>
      <c r="B10" s="215">
        <v>105421</v>
      </c>
      <c r="C10" s="215" t="s">
        <v>136</v>
      </c>
      <c r="D10" s="215" t="s">
        <v>137</v>
      </c>
      <c r="E10" s="215">
        <v>70454807</v>
      </c>
      <c r="F10" s="215">
        <v>20</v>
      </c>
      <c r="G10" s="215" t="s">
        <v>723</v>
      </c>
      <c r="H10" s="221" t="s">
        <v>1044</v>
      </c>
      <c r="I10" s="234" t="s">
        <v>979</v>
      </c>
      <c r="J10" s="207">
        <v>313.94</v>
      </c>
      <c r="K10" s="211"/>
      <c r="L10" s="127" t="str">
        <f t="shared" si="0"/>
        <v>0070454807000020</v>
      </c>
      <c r="M10" s="127">
        <f t="shared" si="13"/>
        <v>16</v>
      </c>
      <c r="N10" s="127" t="str">
        <f t="shared" si="2"/>
        <v>00000000/Z_IRD</v>
      </c>
      <c r="O10" s="236">
        <f t="shared" si="7"/>
        <v>0</v>
      </c>
      <c r="P10" s="236">
        <f t="shared" si="8"/>
        <v>0</v>
      </c>
      <c r="Q10" s="236">
        <f t="shared" si="3"/>
        <v>0</v>
      </c>
      <c r="R10" s="236">
        <f t="shared" si="3"/>
        <v>0</v>
      </c>
      <c r="S10" s="238">
        <f>IF(O10=1,0,IF(P10=1,'WHT Rates - MPEG HEVC VIA'!$H$3,IF(Q10=1,'WHT Rates - MPEG HEVC VIA'!$H$11,IF(R10=1,'Via Summary'!$B$9,_xlfn.XLOOKUP(D10,'WHT Rates'!$B$4:$B$56,'WHT Rates'!$C$4:$C$56)/100))))</f>
        <v>0</v>
      </c>
      <c r="T10" s="244">
        <f t="shared" si="9"/>
        <v>0</v>
      </c>
      <c r="U10" s="238">
        <f>IF(O10=1,0,IF(P10=1,'WHT Rates - MPEG HEVC VIA'!$H$3,IF(Q10=1,'WHT Rates - MPEG HEVC VIA'!$H$11,IF(R10=1,'Via Summary'!$B$9,_xlfn.XLOOKUP(D10,'WHT Rates'!$B$4:$B$56,'WHT Rates'!$E$4:$E$56)/100))))</f>
        <v>0</v>
      </c>
      <c r="V10" s="244">
        <f t="shared" si="10"/>
        <v>0</v>
      </c>
      <c r="W10" s="251"/>
      <c r="X10" s="128">
        <f t="shared" si="11"/>
        <v>0</v>
      </c>
      <c r="Y10" s="128">
        <f t="shared" si="12"/>
        <v>0</v>
      </c>
      <c r="Z10" s="251"/>
      <c r="AA10" s="251"/>
      <c r="AB10" s="251"/>
    </row>
    <row r="11" spans="1:34" s="127" customFormat="1" x14ac:dyDescent="0.35">
      <c r="A11" s="214" t="s">
        <v>21</v>
      </c>
      <c r="B11" s="215">
        <v>105003</v>
      </c>
      <c r="C11" s="215" t="s">
        <v>22</v>
      </c>
      <c r="D11" s="215" t="s">
        <v>23</v>
      </c>
      <c r="E11" s="215">
        <v>70454781</v>
      </c>
      <c r="F11" s="215">
        <v>10</v>
      </c>
      <c r="G11" s="215" t="s">
        <v>701</v>
      </c>
      <c r="H11" s="221" t="s">
        <v>1045</v>
      </c>
      <c r="I11" s="234" t="s">
        <v>978</v>
      </c>
      <c r="J11" s="207"/>
      <c r="K11" s="211">
        <v>168348</v>
      </c>
      <c r="L11" s="127" t="str">
        <f t="shared" si="0"/>
        <v>0070454781000010</v>
      </c>
      <c r="M11" s="127">
        <f t="shared" si="13"/>
        <v>16</v>
      </c>
      <c r="N11" s="127" t="str">
        <f t="shared" si="2"/>
        <v>00000000/Z_DTA</v>
      </c>
      <c r="O11" s="236">
        <f t="shared" si="7"/>
        <v>0</v>
      </c>
      <c r="P11" s="236">
        <f t="shared" si="8"/>
        <v>0</v>
      </c>
      <c r="Q11" s="236">
        <f t="shared" si="3"/>
        <v>0</v>
      </c>
      <c r="R11" s="236">
        <f t="shared" si="3"/>
        <v>0</v>
      </c>
      <c r="S11" s="238">
        <f>IF(O11=1,0,IF(P11=1,'WHT Rates - MPEG HEVC VIA'!$H$3,IF(Q11=1,'WHT Rates - MPEG HEVC VIA'!$H$11,IF(R11=1,'Via Summary'!$B$9,_xlfn.XLOOKUP(D11,'WHT Rates'!$B$4:$B$56,'WHT Rates'!$C$4:$C$56)/100))))</f>
        <v>0</v>
      </c>
      <c r="T11" s="244">
        <f t="shared" si="9"/>
        <v>0</v>
      </c>
      <c r="U11" s="238">
        <f>IF(O11=1,0,IF(P11=1,'WHT Rates - MPEG HEVC VIA'!$H$3,IF(Q11=1,'WHT Rates - MPEG HEVC VIA'!$H$11,IF(R11=1,'Via Summary'!$B$9,_xlfn.XLOOKUP(D11,'WHT Rates'!$B$4:$B$56,'WHT Rates'!$E$4:$E$56)/100))))</f>
        <v>0</v>
      </c>
      <c r="V11" s="244">
        <f t="shared" si="10"/>
        <v>0</v>
      </c>
      <c r="W11" s="251"/>
      <c r="X11" s="128">
        <f t="shared" si="11"/>
        <v>0</v>
      </c>
      <c r="Y11" s="128">
        <f t="shared" si="12"/>
        <v>0</v>
      </c>
      <c r="Z11" s="251"/>
      <c r="AA11" s="251"/>
      <c r="AB11" s="251"/>
    </row>
    <row r="12" spans="1:34" s="127" customFormat="1" x14ac:dyDescent="0.35">
      <c r="A12" s="214" t="s">
        <v>209</v>
      </c>
      <c r="B12" s="215">
        <v>107705</v>
      </c>
      <c r="C12" s="215" t="s">
        <v>123</v>
      </c>
      <c r="D12" s="215" t="s">
        <v>124</v>
      </c>
      <c r="E12" s="215">
        <v>70454883</v>
      </c>
      <c r="F12" s="215">
        <v>10</v>
      </c>
      <c r="G12" s="215" t="s">
        <v>702</v>
      </c>
      <c r="H12" s="221" t="s">
        <v>1046</v>
      </c>
      <c r="I12" s="234" t="s">
        <v>978</v>
      </c>
      <c r="J12" s="207"/>
      <c r="K12" s="211">
        <v>55597.5</v>
      </c>
      <c r="L12" s="127" t="str">
        <f t="shared" si="0"/>
        <v>0070454883000010</v>
      </c>
      <c r="M12" s="127">
        <f t="shared" si="13"/>
        <v>16</v>
      </c>
      <c r="N12" s="127" t="str">
        <f t="shared" si="2"/>
        <v>00000000/Z_STBIP</v>
      </c>
      <c r="O12" s="236">
        <f t="shared" si="7"/>
        <v>0</v>
      </c>
      <c r="P12" s="236">
        <f t="shared" si="8"/>
        <v>0</v>
      </c>
      <c r="Q12" s="236">
        <f t="shared" si="3"/>
        <v>0</v>
      </c>
      <c r="R12" s="236">
        <f t="shared" si="3"/>
        <v>0</v>
      </c>
      <c r="S12" s="238">
        <f>IF(O12=1,0,IF(P12=1,'WHT Rates - MPEG HEVC VIA'!$H$3,IF(Q12=1,'WHT Rates - MPEG HEVC VIA'!$H$11,IF(R12=1,'Via Summary'!$B$9,_xlfn.XLOOKUP(D12,'WHT Rates'!$B$4:$B$56,'WHT Rates'!$C$4:$C$56)/100))))</f>
        <v>0.1</v>
      </c>
      <c r="T12" s="244">
        <f t="shared" si="9"/>
        <v>0</v>
      </c>
      <c r="U12" s="238">
        <f>IF(O12=1,0,IF(P12=1,'WHT Rates - MPEG HEVC VIA'!$H$3,IF(Q12=1,'WHT Rates - MPEG HEVC VIA'!$H$11,IF(R12=1,'Via Summary'!$B$9,_xlfn.XLOOKUP(D12,'WHT Rates'!$B$4:$B$56,'WHT Rates'!$E$4:$E$56)/100))))</f>
        <v>0.1</v>
      </c>
      <c r="V12" s="244">
        <f t="shared" si="10"/>
        <v>5559.75</v>
      </c>
      <c r="W12" s="251"/>
      <c r="X12" s="128">
        <f t="shared" si="11"/>
        <v>0</v>
      </c>
      <c r="Y12" s="128">
        <f t="shared" si="12"/>
        <v>-5559.75</v>
      </c>
      <c r="Z12" s="251"/>
      <c r="AA12" s="251"/>
      <c r="AB12" s="251"/>
    </row>
    <row r="13" spans="1:34" s="127" customFormat="1" x14ac:dyDescent="0.35">
      <c r="A13" s="214" t="s">
        <v>230</v>
      </c>
      <c r="B13" s="215">
        <v>113363</v>
      </c>
      <c r="C13" s="215" t="s">
        <v>77</v>
      </c>
      <c r="D13" s="215" t="s">
        <v>78</v>
      </c>
      <c r="E13" s="215">
        <v>70454825</v>
      </c>
      <c r="F13" s="215">
        <v>10</v>
      </c>
      <c r="G13" s="215" t="s">
        <v>703</v>
      </c>
      <c r="H13" s="221" t="s">
        <v>1047</v>
      </c>
      <c r="I13" s="234" t="s">
        <v>978</v>
      </c>
      <c r="J13" s="207">
        <v>5104.3500000000004</v>
      </c>
      <c r="K13" s="211"/>
      <c r="L13" s="127" t="str">
        <f t="shared" si="0"/>
        <v>0070454825000010</v>
      </c>
      <c r="M13" s="127">
        <f t="shared" si="13"/>
        <v>16</v>
      </c>
      <c r="N13" s="127" t="str">
        <f t="shared" si="2"/>
        <v>00000000/Z_CBD</v>
      </c>
      <c r="O13" s="236">
        <f t="shared" si="7"/>
        <v>0</v>
      </c>
      <c r="P13" s="236">
        <f t="shared" si="8"/>
        <v>0</v>
      </c>
      <c r="Q13" s="236">
        <f t="shared" si="3"/>
        <v>0</v>
      </c>
      <c r="R13" s="236">
        <f t="shared" si="3"/>
        <v>0</v>
      </c>
      <c r="S13" s="238">
        <f>IF(O13=1,0,IF(P13=1,'WHT Rates - MPEG HEVC VIA'!$H$3,IF(Q13=1,'WHT Rates - MPEG HEVC VIA'!$H$11,IF(R13=1,'Via Summary'!$B$9,_xlfn.XLOOKUP(D13,'WHT Rates'!$B$4:$B$56,'WHT Rates'!$C$4:$C$56)/100))))</f>
        <v>0</v>
      </c>
      <c r="T13" s="244">
        <f t="shared" si="9"/>
        <v>0</v>
      </c>
      <c r="U13" s="238">
        <f>IF(O13=1,0,IF(P13=1,'WHT Rates - MPEG HEVC VIA'!$H$3,IF(Q13=1,'WHT Rates - MPEG HEVC VIA'!$H$11,IF(R13=1,'Via Summary'!$B$9,_xlfn.XLOOKUP(D13,'WHT Rates'!$B$4:$B$56,'WHT Rates'!$E$4:$E$56)/100))))</f>
        <v>0</v>
      </c>
      <c r="V13" s="244">
        <f t="shared" si="10"/>
        <v>0</v>
      </c>
      <c r="W13" s="251"/>
      <c r="X13" s="128">
        <f t="shared" si="11"/>
        <v>0</v>
      </c>
      <c r="Y13" s="128">
        <f t="shared" si="12"/>
        <v>0</v>
      </c>
      <c r="Z13" s="251"/>
      <c r="AA13" s="251"/>
      <c r="AB13" s="251"/>
    </row>
    <row r="14" spans="1:34" s="127" customFormat="1" x14ac:dyDescent="0.35">
      <c r="A14" s="214" t="s">
        <v>230</v>
      </c>
      <c r="B14" s="215">
        <v>113363</v>
      </c>
      <c r="C14" s="215" t="s">
        <v>77</v>
      </c>
      <c r="D14" s="215" t="s">
        <v>78</v>
      </c>
      <c r="E14" s="215">
        <v>70454825</v>
      </c>
      <c r="F14" s="215">
        <v>20</v>
      </c>
      <c r="G14" s="215" t="s">
        <v>704</v>
      </c>
      <c r="H14" s="221" t="s">
        <v>1048</v>
      </c>
      <c r="I14" s="234" t="s">
        <v>978</v>
      </c>
      <c r="J14" s="207">
        <v>146980.65</v>
      </c>
      <c r="K14" s="211"/>
      <c r="L14" s="127" t="str">
        <f t="shared" si="0"/>
        <v>0070454825000020</v>
      </c>
      <c r="M14" s="127">
        <f t="shared" si="13"/>
        <v>16</v>
      </c>
      <c r="N14" s="127" t="str">
        <f t="shared" si="2"/>
        <v>00000000/Z_CVD</v>
      </c>
      <c r="O14" s="236">
        <f t="shared" si="7"/>
        <v>0</v>
      </c>
      <c r="P14" s="236">
        <f t="shared" si="8"/>
        <v>0</v>
      </c>
      <c r="Q14" s="236">
        <f t="shared" si="3"/>
        <v>0</v>
      </c>
      <c r="R14" s="236">
        <f t="shared" si="3"/>
        <v>0</v>
      </c>
      <c r="S14" s="238">
        <f>IF(O14=1,0,IF(P14=1,'WHT Rates - MPEG HEVC VIA'!$H$3,IF(Q14=1,'WHT Rates - MPEG HEVC VIA'!$H$11,IF(R14=1,'Via Summary'!$B$9,_xlfn.XLOOKUP(D14,'WHT Rates'!$B$4:$B$56,'WHT Rates'!$C$4:$C$56)/100))))</f>
        <v>0</v>
      </c>
      <c r="T14" s="244">
        <f t="shared" si="9"/>
        <v>0</v>
      </c>
      <c r="U14" s="238">
        <f>IF(O14=1,0,IF(P14=1,'WHT Rates - MPEG HEVC VIA'!$H$3,IF(Q14=1,'WHT Rates - MPEG HEVC VIA'!$H$11,IF(R14=1,'Via Summary'!$B$9,_xlfn.XLOOKUP(D14,'WHT Rates'!$B$4:$B$56,'WHT Rates'!$E$4:$E$56)/100))))</f>
        <v>0</v>
      </c>
      <c r="V14" s="244">
        <f t="shared" si="10"/>
        <v>0</v>
      </c>
      <c r="W14" s="251"/>
      <c r="X14" s="128">
        <f t="shared" si="11"/>
        <v>0</v>
      </c>
      <c r="Y14" s="128">
        <f t="shared" si="12"/>
        <v>0</v>
      </c>
      <c r="Z14" s="251"/>
      <c r="AA14" s="251"/>
      <c r="AB14" s="251"/>
    </row>
    <row r="15" spans="1:34" s="127" customFormat="1" x14ac:dyDescent="0.35">
      <c r="A15" s="214" t="s">
        <v>657</v>
      </c>
      <c r="B15" s="215">
        <v>105004</v>
      </c>
      <c r="C15" s="215" t="s">
        <v>22</v>
      </c>
      <c r="D15" s="215" t="s">
        <v>23</v>
      </c>
      <c r="E15" s="215">
        <v>70454795</v>
      </c>
      <c r="F15" s="215">
        <v>10</v>
      </c>
      <c r="G15" s="215" t="s">
        <v>702</v>
      </c>
      <c r="H15" s="221" t="s">
        <v>1049</v>
      </c>
      <c r="I15" s="234" t="s">
        <v>978</v>
      </c>
      <c r="J15" s="207"/>
      <c r="K15" s="211">
        <v>21757</v>
      </c>
      <c r="L15" s="127" t="str">
        <f t="shared" si="0"/>
        <v>0070454795000010</v>
      </c>
      <c r="M15" s="127">
        <f t="shared" si="13"/>
        <v>16</v>
      </c>
      <c r="N15" s="127" t="str">
        <f t="shared" si="2"/>
        <v>00000000/Z_STBIP</v>
      </c>
      <c r="O15" s="236">
        <f t="shared" si="7"/>
        <v>0</v>
      </c>
      <c r="P15" s="236">
        <f t="shared" si="8"/>
        <v>0</v>
      </c>
      <c r="Q15" s="236">
        <f t="shared" si="3"/>
        <v>0</v>
      </c>
      <c r="R15" s="236">
        <f t="shared" si="3"/>
        <v>0</v>
      </c>
      <c r="S15" s="238">
        <f>IF(O15=1,0,IF(P15=1,'WHT Rates - MPEG HEVC VIA'!$H$3,IF(Q15=1,'WHT Rates - MPEG HEVC VIA'!$H$11,IF(R15=1,'Via Summary'!$B$9,_xlfn.XLOOKUP(D15,'WHT Rates'!$B$4:$B$56,'WHT Rates'!$C$4:$C$56)/100))))</f>
        <v>0</v>
      </c>
      <c r="T15" s="244">
        <f t="shared" si="9"/>
        <v>0</v>
      </c>
      <c r="U15" s="238">
        <f>IF(O15=1,0,IF(P15=1,'WHT Rates - MPEG HEVC VIA'!$H$3,IF(Q15=1,'WHT Rates - MPEG HEVC VIA'!$H$11,IF(R15=1,'Via Summary'!$B$9,_xlfn.XLOOKUP(D15,'WHT Rates'!$B$4:$B$56,'WHT Rates'!$E$4:$E$56)/100))))</f>
        <v>0</v>
      </c>
      <c r="V15" s="244">
        <f t="shared" si="10"/>
        <v>0</v>
      </c>
      <c r="W15" s="251"/>
      <c r="X15" s="128">
        <f t="shared" si="11"/>
        <v>0</v>
      </c>
      <c r="Y15" s="128">
        <f t="shared" si="12"/>
        <v>0</v>
      </c>
      <c r="Z15" s="251"/>
      <c r="AA15" s="251"/>
      <c r="AB15" s="251"/>
    </row>
    <row r="16" spans="1:34" s="127" customFormat="1" x14ac:dyDescent="0.35">
      <c r="A16" s="214" t="s">
        <v>71</v>
      </c>
      <c r="B16" s="215">
        <v>105163</v>
      </c>
      <c r="C16" s="215" t="s">
        <v>29</v>
      </c>
      <c r="D16" s="215" t="s">
        <v>30</v>
      </c>
      <c r="E16" s="215">
        <v>70455072</v>
      </c>
      <c r="F16" s="215">
        <v>10</v>
      </c>
      <c r="G16" s="215" t="s">
        <v>706</v>
      </c>
      <c r="H16" s="221" t="s">
        <v>1050</v>
      </c>
      <c r="I16" s="234" t="s">
        <v>978</v>
      </c>
      <c r="J16" s="207">
        <v>10999.79</v>
      </c>
      <c r="K16" s="211"/>
      <c r="L16" s="127" t="str">
        <f t="shared" si="0"/>
        <v>0070455072000010</v>
      </c>
      <c r="M16" s="127">
        <f t="shared" si="13"/>
        <v>16</v>
      </c>
      <c r="N16" s="127" t="str">
        <f t="shared" si="2"/>
        <v>00000000/Z_CSD</v>
      </c>
      <c r="O16" s="236">
        <f t="shared" si="7"/>
        <v>0</v>
      </c>
      <c r="P16" s="236">
        <f t="shared" si="8"/>
        <v>0</v>
      </c>
      <c r="Q16" s="236">
        <f t="shared" si="3"/>
        <v>0</v>
      </c>
      <c r="R16" s="236">
        <f t="shared" si="3"/>
        <v>0</v>
      </c>
      <c r="S16" s="238">
        <f>IF(O16=1,0,IF(P16=1,'WHT Rates - MPEG HEVC VIA'!$H$3,IF(Q16=1,'WHT Rates - MPEG HEVC VIA'!$H$11,IF(R16=1,'Via Summary'!$B$9,_xlfn.XLOOKUP(D16,'WHT Rates'!$B$4:$B$56,'WHT Rates'!$C$4:$C$56)/100))))</f>
        <v>4.9500000000000002E-2</v>
      </c>
      <c r="T16" s="244">
        <f t="shared" si="9"/>
        <v>544.4896050000001</v>
      </c>
      <c r="U16" s="238">
        <f>IF(O16=1,0,IF(P16=1,'WHT Rates - MPEG HEVC VIA'!$H$3,IF(Q16=1,'WHT Rates - MPEG HEVC VIA'!$H$11,IF(R16=1,'Via Summary'!$B$9,_xlfn.XLOOKUP(D16,'WHT Rates'!$B$4:$B$56,'WHT Rates'!$E$4:$E$56)/100))))</f>
        <v>0.03</v>
      </c>
      <c r="V16" s="244">
        <f t="shared" si="10"/>
        <v>0</v>
      </c>
      <c r="W16" s="251"/>
      <c r="X16" s="128">
        <f t="shared" si="11"/>
        <v>-544.49</v>
      </c>
      <c r="Y16" s="128">
        <f t="shared" si="12"/>
        <v>0</v>
      </c>
      <c r="Z16" s="251"/>
      <c r="AA16" s="251"/>
      <c r="AB16" s="251"/>
    </row>
    <row r="17" spans="1:28" s="127" customFormat="1" x14ac:dyDescent="0.35">
      <c r="A17" s="214" t="s">
        <v>71</v>
      </c>
      <c r="B17" s="215">
        <v>105163</v>
      </c>
      <c r="C17" s="215" t="s">
        <v>29</v>
      </c>
      <c r="D17" s="215" t="s">
        <v>30</v>
      </c>
      <c r="E17" s="215">
        <v>70455072</v>
      </c>
      <c r="F17" s="215">
        <v>20</v>
      </c>
      <c r="G17" s="215" t="s">
        <v>706</v>
      </c>
      <c r="H17" s="221" t="s">
        <v>1051</v>
      </c>
      <c r="I17" s="234" t="s">
        <v>978</v>
      </c>
      <c r="J17" s="207">
        <v>2680.75</v>
      </c>
      <c r="K17" s="211"/>
      <c r="L17" s="127" t="str">
        <f t="shared" si="0"/>
        <v>0070455072000020</v>
      </c>
      <c r="M17" s="127">
        <f t="shared" si="13"/>
        <v>16</v>
      </c>
      <c r="N17" s="127" t="str">
        <f t="shared" si="2"/>
        <v>00000000/Z_CSD</v>
      </c>
      <c r="O17" s="236">
        <f t="shared" si="7"/>
        <v>0</v>
      </c>
      <c r="P17" s="236">
        <f t="shared" si="8"/>
        <v>0</v>
      </c>
      <c r="Q17" s="236">
        <f t="shared" si="3"/>
        <v>0</v>
      </c>
      <c r="R17" s="236">
        <f t="shared" si="3"/>
        <v>0</v>
      </c>
      <c r="S17" s="238">
        <f>IF(O17=1,0,IF(P17=1,'WHT Rates - MPEG HEVC VIA'!$H$3,IF(Q17=1,'WHT Rates - MPEG HEVC VIA'!$H$11,IF(R17=1,'Via Summary'!$B$9,_xlfn.XLOOKUP(D17,'WHT Rates'!$B$4:$B$56,'WHT Rates'!$C$4:$C$56)/100))))</f>
        <v>4.9500000000000002E-2</v>
      </c>
      <c r="T17" s="244">
        <f t="shared" si="9"/>
        <v>132.697125</v>
      </c>
      <c r="U17" s="238">
        <f>IF(O17=1,0,IF(P17=1,'WHT Rates - MPEG HEVC VIA'!$H$3,IF(Q17=1,'WHT Rates - MPEG HEVC VIA'!$H$11,IF(R17=1,'Via Summary'!$B$9,_xlfn.XLOOKUP(D17,'WHT Rates'!$B$4:$B$56,'WHT Rates'!$E$4:$E$56)/100))))</f>
        <v>0.03</v>
      </c>
      <c r="V17" s="244">
        <f t="shared" si="10"/>
        <v>0</v>
      </c>
      <c r="W17" s="251"/>
      <c r="X17" s="128">
        <f t="shared" si="11"/>
        <v>-132.69999999999999</v>
      </c>
      <c r="Y17" s="128">
        <f t="shared" si="12"/>
        <v>0</v>
      </c>
      <c r="Z17" s="251"/>
      <c r="AA17" s="251"/>
      <c r="AB17" s="251"/>
    </row>
    <row r="18" spans="1:28" s="127" customFormat="1" x14ac:dyDescent="0.35">
      <c r="A18" s="214" t="s">
        <v>71</v>
      </c>
      <c r="B18" s="215">
        <v>105163</v>
      </c>
      <c r="C18" s="215" t="s">
        <v>29</v>
      </c>
      <c r="D18" s="215" t="s">
        <v>30</v>
      </c>
      <c r="E18" s="215">
        <v>70455072</v>
      </c>
      <c r="F18" s="215">
        <v>30</v>
      </c>
      <c r="G18" s="215" t="s">
        <v>705</v>
      </c>
      <c r="H18" s="221" t="s">
        <v>1052</v>
      </c>
      <c r="I18" s="234" t="s">
        <v>978</v>
      </c>
      <c r="J18" s="207">
        <v>34353.629999999997</v>
      </c>
      <c r="K18" s="211"/>
      <c r="L18" s="127" t="str">
        <f t="shared" si="0"/>
        <v>0070455072000030</v>
      </c>
      <c r="M18" s="127">
        <f t="shared" si="13"/>
        <v>16</v>
      </c>
      <c r="N18" s="127" t="str">
        <f t="shared" si="2"/>
        <v>00000000/Z_PVD</v>
      </c>
      <c r="O18" s="236">
        <f t="shared" si="7"/>
        <v>0</v>
      </c>
      <c r="P18" s="236">
        <f t="shared" si="8"/>
        <v>0</v>
      </c>
      <c r="Q18" s="236">
        <f t="shared" si="8"/>
        <v>0</v>
      </c>
      <c r="R18" s="236">
        <f t="shared" si="8"/>
        <v>0</v>
      </c>
      <c r="S18" s="238">
        <f>IF(O18=1,0,IF(P18=1,'WHT Rates - MPEG HEVC VIA'!$H$3,IF(Q18=1,'WHT Rates - MPEG HEVC VIA'!$H$11,IF(R18=1,'Via Summary'!$B$9,_xlfn.XLOOKUP(D18,'WHT Rates'!$B$4:$B$56,'WHT Rates'!$C$4:$C$56)/100))))</f>
        <v>4.9500000000000002E-2</v>
      </c>
      <c r="T18" s="244">
        <f t="shared" si="9"/>
        <v>1700.5046849999999</v>
      </c>
      <c r="U18" s="238">
        <f>IF(O18=1,0,IF(P18=1,'WHT Rates - MPEG HEVC VIA'!$H$3,IF(Q18=1,'WHT Rates - MPEG HEVC VIA'!$H$11,IF(R18=1,'Via Summary'!$B$9,_xlfn.XLOOKUP(D18,'WHT Rates'!$B$4:$B$56,'WHT Rates'!$E$4:$E$56)/100))))</f>
        <v>0.03</v>
      </c>
      <c r="V18" s="244">
        <f t="shared" si="10"/>
        <v>0</v>
      </c>
      <c r="W18" s="251"/>
      <c r="X18" s="128">
        <f t="shared" si="11"/>
        <v>-1700.5</v>
      </c>
      <c r="Y18" s="128">
        <f t="shared" si="12"/>
        <v>0</v>
      </c>
      <c r="Z18" s="251"/>
      <c r="AA18" s="251"/>
      <c r="AB18" s="251"/>
    </row>
    <row r="19" spans="1:28" s="127" customFormat="1" x14ac:dyDescent="0.35">
      <c r="A19" s="214" t="s">
        <v>632</v>
      </c>
      <c r="B19" s="215">
        <v>129632</v>
      </c>
      <c r="C19" s="215" t="s">
        <v>77</v>
      </c>
      <c r="D19" s="215" t="s">
        <v>78</v>
      </c>
      <c r="E19" s="215">
        <v>70454915</v>
      </c>
      <c r="F19" s="215">
        <v>10</v>
      </c>
      <c r="G19" s="215" t="s">
        <v>704</v>
      </c>
      <c r="H19" s="221" t="s">
        <v>1053</v>
      </c>
      <c r="I19" s="234" t="s">
        <v>978</v>
      </c>
      <c r="J19" s="207">
        <v>200908.55</v>
      </c>
      <c r="K19" s="211"/>
      <c r="L19" s="127" t="str">
        <f t="shared" si="0"/>
        <v>0070454915000010</v>
      </c>
      <c r="M19" s="127">
        <f t="shared" si="13"/>
        <v>16</v>
      </c>
      <c r="N19" s="127" t="str">
        <f t="shared" si="2"/>
        <v>00000000/Z_CVD</v>
      </c>
      <c r="O19" s="236">
        <f t="shared" si="7"/>
        <v>0</v>
      </c>
      <c r="P19" s="236">
        <f t="shared" si="8"/>
        <v>0</v>
      </c>
      <c r="Q19" s="236">
        <f t="shared" si="8"/>
        <v>0</v>
      </c>
      <c r="R19" s="236">
        <f t="shared" si="8"/>
        <v>0</v>
      </c>
      <c r="S19" s="238">
        <f>IF(O19=1,0,IF(P19=1,'WHT Rates - MPEG HEVC VIA'!$H$3,IF(Q19=1,'WHT Rates - MPEG HEVC VIA'!$H$11,IF(R19=1,'Via Summary'!$B$9,_xlfn.XLOOKUP(D19,'WHT Rates'!$B$4:$B$56,'WHT Rates'!$C$4:$C$56)/100))))</f>
        <v>0</v>
      </c>
      <c r="T19" s="244">
        <f t="shared" si="9"/>
        <v>0</v>
      </c>
      <c r="U19" s="238">
        <f>IF(O19=1,0,IF(P19=1,'WHT Rates - MPEG HEVC VIA'!$H$3,IF(Q19=1,'WHT Rates - MPEG HEVC VIA'!$H$11,IF(R19=1,'Via Summary'!$B$9,_xlfn.XLOOKUP(D19,'WHT Rates'!$B$4:$B$56,'WHT Rates'!$E$4:$E$56)/100))))</f>
        <v>0</v>
      </c>
      <c r="V19" s="244">
        <f t="shared" si="10"/>
        <v>0</v>
      </c>
      <c r="W19" s="251"/>
      <c r="X19" s="128">
        <f t="shared" si="11"/>
        <v>0</v>
      </c>
      <c r="Y19" s="128">
        <f t="shared" si="12"/>
        <v>0</v>
      </c>
      <c r="Z19" s="251"/>
      <c r="AA19" s="251"/>
      <c r="AB19" s="251"/>
    </row>
    <row r="20" spans="1:28" s="127" customFormat="1" x14ac:dyDescent="0.35">
      <c r="A20" s="214" t="s">
        <v>632</v>
      </c>
      <c r="B20" s="215">
        <v>129632</v>
      </c>
      <c r="C20" s="215" t="s">
        <v>77</v>
      </c>
      <c r="D20" s="215" t="s">
        <v>78</v>
      </c>
      <c r="E20" s="215">
        <v>70454915</v>
      </c>
      <c r="F20" s="215">
        <v>20</v>
      </c>
      <c r="G20" s="215" t="s">
        <v>704</v>
      </c>
      <c r="H20" s="221" t="s">
        <v>1054</v>
      </c>
      <c r="I20" s="234" t="s">
        <v>978</v>
      </c>
      <c r="J20" s="207">
        <v>361919</v>
      </c>
      <c r="K20" s="211"/>
      <c r="L20" s="127" t="str">
        <f t="shared" si="0"/>
        <v>0070454915000020</v>
      </c>
      <c r="M20" s="127">
        <f t="shared" si="13"/>
        <v>16</v>
      </c>
      <c r="N20" s="127" t="str">
        <f t="shared" si="2"/>
        <v>00000000/Z_CVD</v>
      </c>
      <c r="O20" s="236">
        <f t="shared" si="7"/>
        <v>0</v>
      </c>
      <c r="P20" s="236">
        <f t="shared" si="8"/>
        <v>0</v>
      </c>
      <c r="Q20" s="236">
        <f t="shared" si="8"/>
        <v>0</v>
      </c>
      <c r="R20" s="236">
        <f t="shared" si="8"/>
        <v>0</v>
      </c>
      <c r="S20" s="238">
        <f>IF(O20=1,0,IF(P20=1,'WHT Rates - MPEG HEVC VIA'!$H$3,IF(Q20=1,'WHT Rates - MPEG HEVC VIA'!$H$11,IF(R20=1,'Via Summary'!$B$9,_xlfn.XLOOKUP(D20,'WHT Rates'!$B$4:$B$56,'WHT Rates'!$C$4:$C$56)/100))))</f>
        <v>0</v>
      </c>
      <c r="T20" s="244">
        <f t="shared" si="9"/>
        <v>0</v>
      </c>
      <c r="U20" s="238">
        <f>IF(O20=1,0,IF(P20=1,'WHT Rates - MPEG HEVC VIA'!$H$3,IF(Q20=1,'WHT Rates - MPEG HEVC VIA'!$H$11,IF(R20=1,'Via Summary'!$B$9,_xlfn.XLOOKUP(D20,'WHT Rates'!$B$4:$B$56,'WHT Rates'!$E$4:$E$56)/100))))</f>
        <v>0</v>
      </c>
      <c r="V20" s="244">
        <f t="shared" si="10"/>
        <v>0</v>
      </c>
      <c r="W20" s="251"/>
      <c r="X20" s="128">
        <f t="shared" si="11"/>
        <v>0</v>
      </c>
      <c r="Y20" s="128">
        <f t="shared" si="12"/>
        <v>0</v>
      </c>
      <c r="Z20" s="251"/>
      <c r="AA20" s="251"/>
      <c r="AB20" s="251"/>
    </row>
    <row r="21" spans="1:28" s="127" customFormat="1" x14ac:dyDescent="0.35">
      <c r="A21" s="214" t="s">
        <v>632</v>
      </c>
      <c r="B21" s="215">
        <v>129632</v>
      </c>
      <c r="C21" s="215" t="s">
        <v>77</v>
      </c>
      <c r="D21" s="215" t="s">
        <v>78</v>
      </c>
      <c r="E21" s="215">
        <v>70454915</v>
      </c>
      <c r="F21" s="215">
        <v>30</v>
      </c>
      <c r="G21" s="215" t="s">
        <v>704</v>
      </c>
      <c r="H21" s="221" t="s">
        <v>1055</v>
      </c>
      <c r="I21" s="234" t="s">
        <v>978</v>
      </c>
      <c r="J21" s="207">
        <v>1.69</v>
      </c>
      <c r="K21" s="211"/>
      <c r="L21" s="127" t="str">
        <f t="shared" si="0"/>
        <v>0070454915000030</v>
      </c>
      <c r="M21" s="127">
        <f t="shared" si="13"/>
        <v>16</v>
      </c>
      <c r="N21" s="127" t="str">
        <f t="shared" si="2"/>
        <v>00000000/Z_CVD</v>
      </c>
      <c r="O21" s="236">
        <f t="shared" si="7"/>
        <v>0</v>
      </c>
      <c r="P21" s="236">
        <f t="shared" si="8"/>
        <v>0</v>
      </c>
      <c r="Q21" s="236">
        <f t="shared" si="8"/>
        <v>0</v>
      </c>
      <c r="R21" s="236">
        <f t="shared" si="8"/>
        <v>0</v>
      </c>
      <c r="S21" s="238">
        <f>IF(O21=1,0,IF(P21=1,'WHT Rates - MPEG HEVC VIA'!$H$3,IF(Q21=1,'WHT Rates - MPEG HEVC VIA'!$H$11,IF(R21=1,'Via Summary'!$B$9,_xlfn.XLOOKUP(D21,'WHT Rates'!$B$4:$B$56,'WHT Rates'!$C$4:$C$56)/100))))</f>
        <v>0</v>
      </c>
      <c r="T21" s="244">
        <f t="shared" si="9"/>
        <v>0</v>
      </c>
      <c r="U21" s="238">
        <f>IF(O21=1,0,IF(P21=1,'WHT Rates - MPEG HEVC VIA'!$H$3,IF(Q21=1,'WHT Rates - MPEG HEVC VIA'!$H$11,IF(R21=1,'Via Summary'!$B$9,_xlfn.XLOOKUP(D21,'WHT Rates'!$B$4:$B$56,'WHT Rates'!$E$4:$E$56)/100))))</f>
        <v>0</v>
      </c>
      <c r="V21" s="244">
        <f t="shared" si="10"/>
        <v>0</v>
      </c>
      <c r="W21" s="251"/>
      <c r="X21" s="128">
        <f t="shared" si="11"/>
        <v>0</v>
      </c>
      <c r="Y21" s="128">
        <f t="shared" si="12"/>
        <v>0</v>
      </c>
      <c r="Z21" s="251"/>
      <c r="AA21" s="251"/>
      <c r="AB21" s="251"/>
    </row>
    <row r="22" spans="1:28" s="127" customFormat="1" x14ac:dyDescent="0.35">
      <c r="A22" s="214" t="s">
        <v>632</v>
      </c>
      <c r="B22" s="215">
        <v>129632</v>
      </c>
      <c r="C22" s="215" t="s">
        <v>77</v>
      </c>
      <c r="D22" s="215" t="s">
        <v>78</v>
      </c>
      <c r="E22" s="215">
        <v>70454915</v>
      </c>
      <c r="F22" s="215">
        <v>40</v>
      </c>
      <c r="G22" s="215" t="s">
        <v>704</v>
      </c>
      <c r="H22" s="221" t="s">
        <v>1056</v>
      </c>
      <c r="I22" s="234" t="s">
        <v>978</v>
      </c>
      <c r="J22" s="207">
        <v>0.77</v>
      </c>
      <c r="K22" s="211"/>
      <c r="L22" s="127" t="str">
        <f t="shared" si="0"/>
        <v>0070454915000040</v>
      </c>
      <c r="M22" s="127">
        <f t="shared" si="13"/>
        <v>16</v>
      </c>
      <c r="N22" s="127" t="str">
        <f t="shared" si="2"/>
        <v>00000000/Z_CVD</v>
      </c>
      <c r="O22" s="236">
        <f t="shared" si="7"/>
        <v>0</v>
      </c>
      <c r="P22" s="236">
        <f t="shared" si="8"/>
        <v>0</v>
      </c>
      <c r="Q22" s="236">
        <f t="shared" si="8"/>
        <v>0</v>
      </c>
      <c r="R22" s="236">
        <f t="shared" si="8"/>
        <v>0</v>
      </c>
      <c r="S22" s="238">
        <f>IF(O22=1,0,IF(P22=1,'WHT Rates - MPEG HEVC VIA'!$H$3,IF(Q22=1,'WHT Rates - MPEG HEVC VIA'!$H$11,IF(R22=1,'Via Summary'!$B$9,_xlfn.XLOOKUP(D22,'WHT Rates'!$B$4:$B$56,'WHT Rates'!$C$4:$C$56)/100))))</f>
        <v>0</v>
      </c>
      <c r="T22" s="244">
        <f t="shared" si="9"/>
        <v>0</v>
      </c>
      <c r="U22" s="238">
        <f>IF(O22=1,0,IF(P22=1,'WHT Rates - MPEG HEVC VIA'!$H$3,IF(Q22=1,'WHT Rates - MPEG HEVC VIA'!$H$11,IF(R22=1,'Via Summary'!$B$9,_xlfn.XLOOKUP(D22,'WHT Rates'!$B$4:$B$56,'WHT Rates'!$E$4:$E$56)/100))))</f>
        <v>0</v>
      </c>
      <c r="V22" s="244">
        <f t="shared" si="10"/>
        <v>0</v>
      </c>
      <c r="W22" s="251"/>
      <c r="X22" s="128">
        <f t="shared" si="11"/>
        <v>0</v>
      </c>
      <c r="Y22" s="128">
        <f t="shared" si="12"/>
        <v>0</v>
      </c>
      <c r="Z22" s="251"/>
      <c r="AA22" s="251"/>
      <c r="AB22" s="251"/>
    </row>
    <row r="23" spans="1:28" s="127" customFormat="1" x14ac:dyDescent="0.35">
      <c r="A23" s="214" t="s">
        <v>632</v>
      </c>
      <c r="B23" s="215">
        <v>129632</v>
      </c>
      <c r="C23" s="215" t="s">
        <v>77</v>
      </c>
      <c r="D23" s="215" t="s">
        <v>78</v>
      </c>
      <c r="E23" s="215">
        <v>70454915</v>
      </c>
      <c r="F23" s="215">
        <v>50</v>
      </c>
      <c r="G23" s="215" t="s">
        <v>707</v>
      </c>
      <c r="H23" s="221" t="s">
        <v>1057</v>
      </c>
      <c r="I23" s="234" t="s">
        <v>978</v>
      </c>
      <c r="J23" s="207">
        <v>6.55</v>
      </c>
      <c r="K23" s="211"/>
      <c r="L23" s="127" t="str">
        <f t="shared" si="0"/>
        <v>0070454915000050</v>
      </c>
      <c r="M23" s="127">
        <f t="shared" si="13"/>
        <v>16</v>
      </c>
      <c r="N23" s="127" t="str">
        <f t="shared" si="2"/>
        <v>00000000/Z_SDC</v>
      </c>
      <c r="O23" s="236">
        <f t="shared" si="7"/>
        <v>0</v>
      </c>
      <c r="P23" s="236">
        <f t="shared" si="8"/>
        <v>0</v>
      </c>
      <c r="Q23" s="236">
        <f t="shared" si="8"/>
        <v>0</v>
      </c>
      <c r="R23" s="236">
        <f t="shared" si="8"/>
        <v>0</v>
      </c>
      <c r="S23" s="238">
        <f>IF(O23=1,0,IF(P23=1,'WHT Rates - MPEG HEVC VIA'!$H$3,IF(Q23=1,'WHT Rates - MPEG HEVC VIA'!$H$11,IF(R23=1,'Via Summary'!$B$9,_xlfn.XLOOKUP(D23,'WHT Rates'!$B$4:$B$56,'WHT Rates'!$C$4:$C$56)/100))))</f>
        <v>0</v>
      </c>
      <c r="T23" s="244">
        <f t="shared" si="9"/>
        <v>0</v>
      </c>
      <c r="U23" s="238">
        <f>IF(O23=1,0,IF(P23=1,'WHT Rates - MPEG HEVC VIA'!$H$3,IF(Q23=1,'WHT Rates - MPEG HEVC VIA'!$H$11,IF(R23=1,'Via Summary'!$B$9,_xlfn.XLOOKUP(D23,'WHT Rates'!$B$4:$B$56,'WHT Rates'!$E$4:$E$56)/100))))</f>
        <v>0</v>
      </c>
      <c r="V23" s="244">
        <f t="shared" si="10"/>
        <v>0</v>
      </c>
      <c r="W23" s="251"/>
      <c r="X23" s="128">
        <f t="shared" si="11"/>
        <v>0</v>
      </c>
      <c r="Y23" s="128">
        <f t="shared" si="12"/>
        <v>0</v>
      </c>
      <c r="Z23" s="251"/>
      <c r="AA23" s="251"/>
      <c r="AB23" s="251"/>
    </row>
    <row r="24" spans="1:28" s="127" customFormat="1" x14ac:dyDescent="0.35">
      <c r="A24" s="214" t="s">
        <v>632</v>
      </c>
      <c r="B24" s="215">
        <v>129632</v>
      </c>
      <c r="C24" s="215" t="s">
        <v>77</v>
      </c>
      <c r="D24" s="215" t="s">
        <v>78</v>
      </c>
      <c r="E24" s="215">
        <v>70454915</v>
      </c>
      <c r="F24" s="215">
        <v>60</v>
      </c>
      <c r="G24" s="215" t="s">
        <v>707</v>
      </c>
      <c r="H24" s="221" t="s">
        <v>1058</v>
      </c>
      <c r="I24" s="234" t="s">
        <v>978</v>
      </c>
      <c r="J24" s="207">
        <v>2474.4499999999998</v>
      </c>
      <c r="K24" s="211"/>
      <c r="L24" s="127" t="str">
        <f t="shared" si="0"/>
        <v>0070454915000060</v>
      </c>
      <c r="M24" s="127">
        <f t="shared" si="13"/>
        <v>16</v>
      </c>
      <c r="N24" s="127" t="str">
        <f t="shared" si="2"/>
        <v>00000000/Z_SDC</v>
      </c>
      <c r="O24" s="236">
        <f t="shared" si="7"/>
        <v>0</v>
      </c>
      <c r="P24" s="236">
        <f t="shared" si="8"/>
        <v>0</v>
      </c>
      <c r="Q24" s="236">
        <f t="shared" si="8"/>
        <v>0</v>
      </c>
      <c r="R24" s="236">
        <f t="shared" si="8"/>
        <v>0</v>
      </c>
      <c r="S24" s="238">
        <f>IF(O24=1,0,IF(P24=1,'WHT Rates - MPEG HEVC VIA'!$H$3,IF(Q24=1,'WHT Rates - MPEG HEVC VIA'!$H$11,IF(R24=1,'Via Summary'!$B$9,_xlfn.XLOOKUP(D24,'WHT Rates'!$B$4:$B$56,'WHT Rates'!$C$4:$C$56)/100))))</f>
        <v>0</v>
      </c>
      <c r="T24" s="244">
        <f t="shared" si="9"/>
        <v>0</v>
      </c>
      <c r="U24" s="238">
        <f>IF(O24=1,0,IF(P24=1,'WHT Rates - MPEG HEVC VIA'!$H$3,IF(Q24=1,'WHT Rates - MPEG HEVC VIA'!$H$11,IF(R24=1,'Via Summary'!$B$9,_xlfn.XLOOKUP(D24,'WHT Rates'!$B$4:$B$56,'WHT Rates'!$E$4:$E$56)/100))))</f>
        <v>0</v>
      </c>
      <c r="V24" s="244">
        <f t="shared" si="10"/>
        <v>0</v>
      </c>
      <c r="W24" s="251"/>
      <c r="X24" s="128">
        <f t="shared" si="11"/>
        <v>0</v>
      </c>
      <c r="Y24" s="128">
        <f t="shared" si="12"/>
        <v>0</v>
      </c>
      <c r="Z24" s="251"/>
      <c r="AA24" s="251"/>
      <c r="AB24" s="251"/>
    </row>
    <row r="25" spans="1:28" s="127" customFormat="1" x14ac:dyDescent="0.35">
      <c r="A25" s="214" t="s">
        <v>632</v>
      </c>
      <c r="B25" s="215">
        <v>129632</v>
      </c>
      <c r="C25" s="215" t="s">
        <v>77</v>
      </c>
      <c r="D25" s="215" t="s">
        <v>78</v>
      </c>
      <c r="E25" s="215">
        <v>70454915</v>
      </c>
      <c r="F25" s="215">
        <v>70</v>
      </c>
      <c r="G25" s="215" t="s">
        <v>708</v>
      </c>
      <c r="H25" s="221" t="s">
        <v>1059</v>
      </c>
      <c r="I25" s="234" t="s">
        <v>978</v>
      </c>
      <c r="J25" s="207">
        <v>269</v>
      </c>
      <c r="K25" s="211"/>
      <c r="L25" s="127" t="str">
        <f t="shared" si="0"/>
        <v>0070454915000070</v>
      </c>
      <c r="M25" s="127">
        <f t="shared" si="13"/>
        <v>16</v>
      </c>
      <c r="N25" s="127" t="str">
        <f t="shared" si="2"/>
        <v>00000000/Z_ATV</v>
      </c>
      <c r="O25" s="236">
        <f t="shared" si="7"/>
        <v>0</v>
      </c>
      <c r="P25" s="236">
        <f t="shared" si="8"/>
        <v>0</v>
      </c>
      <c r="Q25" s="236">
        <f t="shared" si="8"/>
        <v>0</v>
      </c>
      <c r="R25" s="236">
        <f t="shared" si="8"/>
        <v>0</v>
      </c>
      <c r="S25" s="238">
        <f>IF(O25=1,0,IF(P25=1,'WHT Rates - MPEG HEVC VIA'!$H$3,IF(Q25=1,'WHT Rates - MPEG HEVC VIA'!$H$11,IF(R25=1,'Via Summary'!$B$9,_xlfn.XLOOKUP(D25,'WHT Rates'!$B$4:$B$56,'WHT Rates'!$C$4:$C$56)/100))))</f>
        <v>0</v>
      </c>
      <c r="T25" s="244">
        <f t="shared" si="9"/>
        <v>0</v>
      </c>
      <c r="U25" s="238">
        <f>IF(O25=1,0,IF(P25=1,'WHT Rates - MPEG HEVC VIA'!$H$3,IF(Q25=1,'WHT Rates - MPEG HEVC VIA'!$H$11,IF(R25=1,'Via Summary'!$B$9,_xlfn.XLOOKUP(D25,'WHT Rates'!$B$4:$B$56,'WHT Rates'!$E$4:$E$56)/100))))</f>
        <v>0</v>
      </c>
      <c r="V25" s="244">
        <f t="shared" si="10"/>
        <v>0</v>
      </c>
      <c r="W25" s="251"/>
      <c r="X25" s="128">
        <f t="shared" si="11"/>
        <v>0</v>
      </c>
      <c r="Y25" s="128">
        <f t="shared" si="12"/>
        <v>0</v>
      </c>
      <c r="Z25" s="251"/>
      <c r="AA25" s="251"/>
      <c r="AB25" s="251"/>
    </row>
    <row r="26" spans="1:28" s="127" customFormat="1" x14ac:dyDescent="0.35">
      <c r="A26" s="214" t="s">
        <v>567</v>
      </c>
      <c r="B26" s="215">
        <v>128323</v>
      </c>
      <c r="C26" s="215" t="s">
        <v>98</v>
      </c>
      <c r="D26" s="215" t="s">
        <v>99</v>
      </c>
      <c r="E26" s="215">
        <v>70454740</v>
      </c>
      <c r="F26" s="215">
        <v>10</v>
      </c>
      <c r="G26" s="215" t="s">
        <v>702</v>
      </c>
      <c r="H26" s="221" t="s">
        <v>1060</v>
      </c>
      <c r="I26" s="234" t="s">
        <v>978</v>
      </c>
      <c r="J26" s="207"/>
      <c r="K26" s="211">
        <v>233543.7</v>
      </c>
      <c r="L26" s="127" t="str">
        <f t="shared" si="0"/>
        <v>0070454740000010</v>
      </c>
      <c r="M26" s="127">
        <f t="shared" si="13"/>
        <v>16</v>
      </c>
      <c r="N26" s="127" t="str">
        <f t="shared" si="2"/>
        <v>00000000/Z_STBIP</v>
      </c>
      <c r="O26" s="236">
        <f t="shared" si="7"/>
        <v>0</v>
      </c>
      <c r="P26" s="236">
        <f t="shared" si="8"/>
        <v>0</v>
      </c>
      <c r="Q26" s="236">
        <f t="shared" si="8"/>
        <v>0</v>
      </c>
      <c r="R26" s="236">
        <f t="shared" si="8"/>
        <v>0</v>
      </c>
      <c r="S26" s="238">
        <f>IF(O26=1,0,IF(P26=1,'WHT Rates - MPEG HEVC VIA'!$H$3,IF(Q26=1,'WHT Rates - MPEG HEVC VIA'!$H$11,IF(R26=1,'Via Summary'!$B$9,_xlfn.XLOOKUP(D26,'WHT Rates'!$B$4:$B$56,'WHT Rates'!$C$4:$C$56)/100))))</f>
        <v>0.16500000000000001</v>
      </c>
      <c r="T26" s="244">
        <f t="shared" si="9"/>
        <v>0</v>
      </c>
      <c r="U26" s="238">
        <f>IF(O26=1,0,IF(P26=1,'WHT Rates - MPEG HEVC VIA'!$H$3,IF(Q26=1,'WHT Rates - MPEG HEVC VIA'!$H$11,IF(R26=1,'Via Summary'!$B$9,_xlfn.XLOOKUP(D26,'WHT Rates'!$B$4:$B$56,'WHT Rates'!$E$4:$E$56)/100))))</f>
        <v>0.1</v>
      </c>
      <c r="V26" s="244">
        <f t="shared" si="10"/>
        <v>23354.370000000003</v>
      </c>
      <c r="W26" s="251"/>
      <c r="X26" s="128">
        <f t="shared" si="11"/>
        <v>0</v>
      </c>
      <c r="Y26" s="128">
        <f t="shared" si="12"/>
        <v>-23354.37</v>
      </c>
      <c r="Z26" s="251"/>
      <c r="AA26" s="251"/>
      <c r="AB26" s="251"/>
    </row>
    <row r="27" spans="1:28" s="127" customFormat="1" x14ac:dyDescent="0.35">
      <c r="A27" s="214" t="s">
        <v>609</v>
      </c>
      <c r="B27" s="215">
        <v>114885</v>
      </c>
      <c r="C27" s="215" t="s">
        <v>136</v>
      </c>
      <c r="D27" s="215" t="s">
        <v>137</v>
      </c>
      <c r="E27" s="215">
        <v>70454923</v>
      </c>
      <c r="F27" s="215">
        <v>10</v>
      </c>
      <c r="G27" s="215" t="s">
        <v>1061</v>
      </c>
      <c r="H27" s="221" t="s">
        <v>1062</v>
      </c>
      <c r="I27" s="234" t="s">
        <v>978</v>
      </c>
      <c r="J27" s="207">
        <v>-5120.8999999999996</v>
      </c>
      <c r="K27" s="211"/>
      <c r="L27" s="127" t="str">
        <f t="shared" si="0"/>
        <v>0070454923000010</v>
      </c>
      <c r="M27" s="127">
        <f t="shared" si="13"/>
        <v>16</v>
      </c>
      <c r="N27" s="127" t="str">
        <f t="shared" si="2"/>
        <v>00000000/CL CC1002</v>
      </c>
      <c r="O27" s="236">
        <f t="shared" si="7"/>
        <v>0</v>
      </c>
      <c r="P27" s="236">
        <f t="shared" si="8"/>
        <v>0</v>
      </c>
      <c r="Q27" s="236">
        <f t="shared" si="8"/>
        <v>0</v>
      </c>
      <c r="R27" s="236">
        <f t="shared" si="8"/>
        <v>0</v>
      </c>
      <c r="S27" s="238">
        <f>IF(O27=1,0,IF(P27=1,'WHT Rates - MPEG HEVC VIA'!$H$3,IF(Q27=1,'WHT Rates - MPEG HEVC VIA'!$H$11,IF(R27=1,'Via Summary'!$B$9,_xlfn.XLOOKUP(D27,'WHT Rates'!$B$4:$B$56,'WHT Rates'!$C$4:$C$56)/100))))</f>
        <v>0</v>
      </c>
      <c r="T27" s="244">
        <f t="shared" si="9"/>
        <v>0</v>
      </c>
      <c r="U27" s="238">
        <f>IF(O27=1,0,IF(P27=1,'WHT Rates - MPEG HEVC VIA'!$H$3,IF(Q27=1,'WHT Rates - MPEG HEVC VIA'!$H$11,IF(R27=1,'Via Summary'!$B$9,_xlfn.XLOOKUP(D27,'WHT Rates'!$B$4:$B$56,'WHT Rates'!$E$4:$E$56)/100))))</f>
        <v>0</v>
      </c>
      <c r="V27" s="244">
        <f t="shared" si="10"/>
        <v>0</v>
      </c>
      <c r="W27" s="251"/>
      <c r="X27" s="128">
        <f t="shared" si="11"/>
        <v>0</v>
      </c>
      <c r="Y27" s="128">
        <f t="shared" si="12"/>
        <v>0</v>
      </c>
      <c r="Z27" s="251"/>
      <c r="AA27" s="251"/>
      <c r="AB27" s="251"/>
    </row>
    <row r="28" spans="1:28" s="127" customFormat="1" x14ac:dyDescent="0.35">
      <c r="A28" s="214" t="s">
        <v>609</v>
      </c>
      <c r="B28" s="215">
        <v>114885</v>
      </c>
      <c r="C28" s="215" t="s">
        <v>136</v>
      </c>
      <c r="D28" s="215" t="s">
        <v>137</v>
      </c>
      <c r="E28" s="215">
        <v>70454923</v>
      </c>
      <c r="F28" s="215">
        <v>10</v>
      </c>
      <c r="G28" s="215" t="s">
        <v>700</v>
      </c>
      <c r="H28" s="221" t="s">
        <v>1062</v>
      </c>
      <c r="I28" s="234" t="s">
        <v>978</v>
      </c>
      <c r="J28" s="207">
        <v>2382041.62</v>
      </c>
      <c r="K28" s="211"/>
      <c r="L28" s="127" t="str">
        <f t="shared" si="0"/>
        <v>0070454923000010</v>
      </c>
      <c r="M28" s="127">
        <f t="shared" si="13"/>
        <v>16</v>
      </c>
      <c r="N28" s="127" t="str">
        <f t="shared" si="2"/>
        <v>00000000/Z_DMA</v>
      </c>
      <c r="O28" s="236">
        <f t="shared" si="7"/>
        <v>0</v>
      </c>
      <c r="P28" s="236">
        <f t="shared" si="8"/>
        <v>0</v>
      </c>
      <c r="Q28" s="236">
        <f t="shared" si="8"/>
        <v>0</v>
      </c>
      <c r="R28" s="236">
        <f t="shared" si="8"/>
        <v>0</v>
      </c>
      <c r="S28" s="238">
        <f>IF(O28=1,0,IF(P28=1,'WHT Rates - MPEG HEVC VIA'!$H$3,IF(Q28=1,'WHT Rates - MPEG HEVC VIA'!$H$11,IF(R28=1,'Via Summary'!$B$9,_xlfn.XLOOKUP(D28,'WHT Rates'!$B$4:$B$56,'WHT Rates'!$C$4:$C$56)/100))))</f>
        <v>0</v>
      </c>
      <c r="T28" s="244">
        <f t="shared" si="9"/>
        <v>0</v>
      </c>
      <c r="U28" s="238">
        <f>IF(O28=1,0,IF(P28=1,'WHT Rates - MPEG HEVC VIA'!$H$3,IF(Q28=1,'WHT Rates - MPEG HEVC VIA'!$H$11,IF(R28=1,'Via Summary'!$B$9,_xlfn.XLOOKUP(D28,'WHT Rates'!$B$4:$B$56,'WHT Rates'!$E$4:$E$56)/100))))</f>
        <v>0</v>
      </c>
      <c r="V28" s="244">
        <f t="shared" si="10"/>
        <v>0</v>
      </c>
      <c r="W28" s="251"/>
      <c r="X28" s="128">
        <f t="shared" si="11"/>
        <v>0</v>
      </c>
      <c r="Y28" s="128">
        <f t="shared" si="12"/>
        <v>0</v>
      </c>
      <c r="Z28" s="251"/>
      <c r="AA28" s="251"/>
      <c r="AB28" s="251"/>
    </row>
    <row r="29" spans="1:28" s="127" customFormat="1" x14ac:dyDescent="0.35">
      <c r="A29" s="214" t="s">
        <v>609</v>
      </c>
      <c r="B29" s="215">
        <v>114885</v>
      </c>
      <c r="C29" s="215" t="s">
        <v>136</v>
      </c>
      <c r="D29" s="215" t="s">
        <v>137</v>
      </c>
      <c r="E29" s="215">
        <v>70454923</v>
      </c>
      <c r="F29" s="215">
        <v>20</v>
      </c>
      <c r="G29" s="215" t="s">
        <v>709</v>
      </c>
      <c r="H29" s="221" t="s">
        <v>1063</v>
      </c>
      <c r="I29" s="234" t="s">
        <v>978</v>
      </c>
      <c r="J29" s="207">
        <v>5156.34</v>
      </c>
      <c r="K29" s="211"/>
      <c r="L29" s="127" t="str">
        <f t="shared" si="0"/>
        <v>0070454923000020</v>
      </c>
      <c r="M29" s="127">
        <f t="shared" si="13"/>
        <v>16</v>
      </c>
      <c r="N29" s="127" t="str">
        <f t="shared" si="2"/>
        <v>00000000/Z_HNC</v>
      </c>
      <c r="O29" s="236">
        <f t="shared" si="7"/>
        <v>0</v>
      </c>
      <c r="P29" s="236">
        <f t="shared" si="8"/>
        <v>0</v>
      </c>
      <c r="Q29" s="236">
        <f t="shared" si="8"/>
        <v>0</v>
      </c>
      <c r="R29" s="236">
        <f t="shared" si="8"/>
        <v>0</v>
      </c>
      <c r="S29" s="238">
        <f>IF(O29=1,0,IF(P29=1,'WHT Rates - MPEG HEVC VIA'!$H$3,IF(Q29=1,'WHT Rates - MPEG HEVC VIA'!$H$11,IF(R29=1,'Via Summary'!$B$9,_xlfn.XLOOKUP(D29,'WHT Rates'!$B$4:$B$56,'WHT Rates'!$C$4:$C$56)/100))))</f>
        <v>0</v>
      </c>
      <c r="T29" s="244">
        <f t="shared" si="9"/>
        <v>0</v>
      </c>
      <c r="U29" s="238">
        <f>IF(O29=1,0,IF(P29=1,'WHT Rates - MPEG HEVC VIA'!$H$3,IF(Q29=1,'WHT Rates - MPEG HEVC VIA'!$H$11,IF(R29=1,'Via Summary'!$B$9,_xlfn.XLOOKUP(D29,'WHT Rates'!$B$4:$B$56,'WHT Rates'!$E$4:$E$56)/100))))</f>
        <v>0</v>
      </c>
      <c r="V29" s="244">
        <f t="shared" si="10"/>
        <v>0</v>
      </c>
      <c r="W29" s="251"/>
      <c r="X29" s="128">
        <f t="shared" si="11"/>
        <v>0</v>
      </c>
      <c r="Y29" s="128">
        <f t="shared" si="12"/>
        <v>0</v>
      </c>
      <c r="Z29" s="251"/>
      <c r="AA29" s="251"/>
      <c r="AB29" s="251"/>
    </row>
    <row r="30" spans="1:28" s="127" customFormat="1" x14ac:dyDescent="0.35">
      <c r="A30" s="214" t="s">
        <v>609</v>
      </c>
      <c r="B30" s="215">
        <v>114885</v>
      </c>
      <c r="C30" s="215" t="s">
        <v>136</v>
      </c>
      <c r="D30" s="215" t="s">
        <v>137</v>
      </c>
      <c r="E30" s="215">
        <v>70454923</v>
      </c>
      <c r="F30" s="215">
        <v>30</v>
      </c>
      <c r="G30" s="215" t="s">
        <v>710</v>
      </c>
      <c r="H30" s="221" t="s">
        <v>1064</v>
      </c>
      <c r="I30" s="234" t="s">
        <v>978</v>
      </c>
      <c r="J30" s="207">
        <v>245000</v>
      </c>
      <c r="K30" s="211"/>
      <c r="L30" s="127" t="str">
        <f t="shared" si="0"/>
        <v>0070454923000030</v>
      </c>
      <c r="M30" s="127">
        <f t="shared" si="13"/>
        <v>16</v>
      </c>
      <c r="N30" s="127" t="str">
        <f t="shared" si="2"/>
        <v>00000000/Z_SPKW</v>
      </c>
      <c r="O30" s="236">
        <f t="shared" si="7"/>
        <v>0</v>
      </c>
      <c r="P30" s="236">
        <f t="shared" si="8"/>
        <v>0</v>
      </c>
      <c r="Q30" s="236">
        <f t="shared" si="8"/>
        <v>0</v>
      </c>
      <c r="R30" s="236">
        <f t="shared" si="8"/>
        <v>0</v>
      </c>
      <c r="S30" s="238">
        <f>IF(O30=1,0,IF(P30=1,'WHT Rates - MPEG HEVC VIA'!$H$3,IF(Q30=1,'WHT Rates - MPEG HEVC VIA'!$H$11,IF(R30=1,'Via Summary'!$B$9,_xlfn.XLOOKUP(D30,'WHT Rates'!$B$4:$B$56,'WHT Rates'!$C$4:$C$56)/100))))</f>
        <v>0</v>
      </c>
      <c r="T30" s="244">
        <f t="shared" si="9"/>
        <v>0</v>
      </c>
      <c r="U30" s="238">
        <f>IF(O30=1,0,IF(P30=1,'WHT Rates - MPEG HEVC VIA'!$H$3,IF(Q30=1,'WHT Rates - MPEG HEVC VIA'!$H$11,IF(R30=1,'Via Summary'!$B$9,_xlfn.XLOOKUP(D30,'WHT Rates'!$B$4:$B$56,'WHT Rates'!$E$4:$E$56)/100))))</f>
        <v>0</v>
      </c>
      <c r="V30" s="244">
        <f t="shared" si="10"/>
        <v>0</v>
      </c>
      <c r="W30" s="251"/>
      <c r="X30" s="128">
        <f t="shared" si="11"/>
        <v>0</v>
      </c>
      <c r="Y30" s="128">
        <f t="shared" si="12"/>
        <v>0</v>
      </c>
      <c r="Z30" s="251"/>
      <c r="AA30" s="251"/>
      <c r="AB30" s="251"/>
    </row>
    <row r="31" spans="1:28" s="127" customFormat="1" x14ac:dyDescent="0.35">
      <c r="A31" s="214" t="s">
        <v>609</v>
      </c>
      <c r="B31" s="215">
        <v>114885</v>
      </c>
      <c r="C31" s="215" t="s">
        <v>136</v>
      </c>
      <c r="D31" s="215" t="s">
        <v>137</v>
      </c>
      <c r="E31" s="215">
        <v>70454923</v>
      </c>
      <c r="F31" s="215">
        <v>40</v>
      </c>
      <c r="G31" s="215" t="s">
        <v>710</v>
      </c>
      <c r="H31" s="221" t="s">
        <v>1065</v>
      </c>
      <c r="I31" s="234" t="s">
        <v>978</v>
      </c>
      <c r="J31" s="207">
        <v>413.95</v>
      </c>
      <c r="K31" s="211"/>
      <c r="L31" s="127" t="str">
        <f t="shared" si="0"/>
        <v>0070454923000040</v>
      </c>
      <c r="M31" s="127">
        <f t="shared" si="13"/>
        <v>16</v>
      </c>
      <c r="N31" s="127" t="str">
        <f t="shared" si="2"/>
        <v>00000000/Z_SPKW</v>
      </c>
      <c r="O31" s="236">
        <f t="shared" si="7"/>
        <v>0</v>
      </c>
      <c r="P31" s="236">
        <f t="shared" si="8"/>
        <v>0</v>
      </c>
      <c r="Q31" s="236">
        <f t="shared" si="8"/>
        <v>0</v>
      </c>
      <c r="R31" s="236">
        <f t="shared" si="8"/>
        <v>0</v>
      </c>
      <c r="S31" s="238">
        <f>IF(O31=1,0,IF(P31=1,'WHT Rates - MPEG HEVC VIA'!$H$3,IF(Q31=1,'WHT Rates - MPEG HEVC VIA'!$H$11,IF(R31=1,'Via Summary'!$B$9,_xlfn.XLOOKUP(D31,'WHT Rates'!$B$4:$B$56,'WHT Rates'!$C$4:$C$56)/100))))</f>
        <v>0</v>
      </c>
      <c r="T31" s="244">
        <f t="shared" si="9"/>
        <v>0</v>
      </c>
      <c r="U31" s="238">
        <f>IF(O31=1,0,IF(P31=1,'WHT Rates - MPEG HEVC VIA'!$H$3,IF(Q31=1,'WHT Rates - MPEG HEVC VIA'!$H$11,IF(R31=1,'Via Summary'!$B$9,_xlfn.XLOOKUP(D31,'WHT Rates'!$B$4:$B$56,'WHT Rates'!$E$4:$E$56)/100))))</f>
        <v>0</v>
      </c>
      <c r="V31" s="244">
        <f t="shared" si="10"/>
        <v>0</v>
      </c>
      <c r="W31" s="251"/>
      <c r="X31" s="128">
        <f t="shared" si="11"/>
        <v>0</v>
      </c>
      <c r="Y31" s="128">
        <f t="shared" si="12"/>
        <v>0</v>
      </c>
      <c r="Z31" s="251"/>
      <c r="AA31" s="251"/>
      <c r="AB31" s="251"/>
    </row>
    <row r="32" spans="1:28" s="127" customFormat="1" x14ac:dyDescent="0.35">
      <c r="A32" s="214" t="s">
        <v>609</v>
      </c>
      <c r="B32" s="215">
        <v>114885</v>
      </c>
      <c r="C32" s="215" t="s">
        <v>136</v>
      </c>
      <c r="D32" s="215" t="s">
        <v>137</v>
      </c>
      <c r="E32" s="215">
        <v>70454923</v>
      </c>
      <c r="F32" s="215">
        <v>50</v>
      </c>
      <c r="G32" s="215" t="s">
        <v>710</v>
      </c>
      <c r="H32" s="221" t="s">
        <v>1066</v>
      </c>
      <c r="I32" s="234" t="s">
        <v>978</v>
      </c>
      <c r="J32" s="207">
        <v>101186.05</v>
      </c>
      <c r="K32" s="211"/>
      <c r="L32" s="127" t="str">
        <f t="shared" si="0"/>
        <v>0070454923000050</v>
      </c>
      <c r="M32" s="127">
        <f t="shared" si="13"/>
        <v>16</v>
      </c>
      <c r="N32" s="127" t="str">
        <f t="shared" si="2"/>
        <v>00000000/Z_SPKW</v>
      </c>
      <c r="O32" s="236">
        <f t="shared" si="7"/>
        <v>0</v>
      </c>
      <c r="P32" s="236">
        <f t="shared" si="8"/>
        <v>0</v>
      </c>
      <c r="Q32" s="236">
        <f t="shared" si="8"/>
        <v>0</v>
      </c>
      <c r="R32" s="236">
        <f t="shared" si="8"/>
        <v>0</v>
      </c>
      <c r="S32" s="238">
        <f>IF(O32=1,0,IF(P32=1,'WHT Rates - MPEG HEVC VIA'!$H$3,IF(Q32=1,'WHT Rates - MPEG HEVC VIA'!$H$11,IF(R32=1,'Via Summary'!$B$9,_xlfn.XLOOKUP(D32,'WHT Rates'!$B$4:$B$56,'WHT Rates'!$C$4:$C$56)/100))))</f>
        <v>0</v>
      </c>
      <c r="T32" s="244">
        <f t="shared" si="9"/>
        <v>0</v>
      </c>
      <c r="U32" s="238">
        <f>IF(O32=1,0,IF(P32=1,'WHT Rates - MPEG HEVC VIA'!$H$3,IF(Q32=1,'WHT Rates - MPEG HEVC VIA'!$H$11,IF(R32=1,'Via Summary'!$B$9,_xlfn.XLOOKUP(D32,'WHT Rates'!$B$4:$B$56,'WHT Rates'!$E$4:$E$56)/100))))</f>
        <v>0</v>
      </c>
      <c r="V32" s="244">
        <f t="shared" si="10"/>
        <v>0</v>
      </c>
      <c r="W32" s="251"/>
      <c r="X32" s="128">
        <f t="shared" si="11"/>
        <v>0</v>
      </c>
      <c r="Y32" s="128">
        <f t="shared" si="12"/>
        <v>0</v>
      </c>
      <c r="Z32" s="251"/>
      <c r="AA32" s="251"/>
      <c r="AB32" s="251"/>
    </row>
    <row r="33" spans="1:28" s="127" customFormat="1" x14ac:dyDescent="0.35">
      <c r="A33" s="214" t="s">
        <v>609</v>
      </c>
      <c r="B33" s="215">
        <v>114885</v>
      </c>
      <c r="C33" s="215" t="s">
        <v>136</v>
      </c>
      <c r="D33" s="215" t="s">
        <v>137</v>
      </c>
      <c r="E33" s="215">
        <v>70454923</v>
      </c>
      <c r="F33" s="215">
        <v>60</v>
      </c>
      <c r="G33" s="215" t="s">
        <v>711</v>
      </c>
      <c r="H33" s="221" t="s">
        <v>1067</v>
      </c>
      <c r="I33" s="234" t="s">
        <v>978</v>
      </c>
      <c r="J33" s="207">
        <v>1.72</v>
      </c>
      <c r="K33" s="211"/>
      <c r="L33" s="127" t="str">
        <f t="shared" si="0"/>
        <v>0070454923000060</v>
      </c>
      <c r="M33" s="127">
        <f t="shared" si="13"/>
        <v>16</v>
      </c>
      <c r="N33" s="127" t="str">
        <f t="shared" si="2"/>
        <v>00000000/Z_MTB</v>
      </c>
      <c r="O33" s="236">
        <f t="shared" si="7"/>
        <v>0</v>
      </c>
      <c r="P33" s="236">
        <f t="shared" si="8"/>
        <v>0</v>
      </c>
      <c r="Q33" s="236">
        <f t="shared" si="8"/>
        <v>0</v>
      </c>
      <c r="R33" s="236">
        <f t="shared" si="8"/>
        <v>0</v>
      </c>
      <c r="S33" s="238">
        <f>IF(O33=1,0,IF(P33=1,'WHT Rates - MPEG HEVC VIA'!$H$3,IF(Q33=1,'WHT Rates - MPEG HEVC VIA'!$H$11,IF(R33=1,'Via Summary'!$B$9,_xlfn.XLOOKUP(D33,'WHT Rates'!$B$4:$B$56,'WHT Rates'!$C$4:$C$56)/100))))</f>
        <v>0</v>
      </c>
      <c r="T33" s="244">
        <f t="shared" si="9"/>
        <v>0</v>
      </c>
      <c r="U33" s="238">
        <f>IF(O33=1,0,IF(P33=1,'WHT Rates - MPEG HEVC VIA'!$H$3,IF(Q33=1,'WHT Rates - MPEG HEVC VIA'!$H$11,IF(R33=1,'Via Summary'!$B$9,_xlfn.XLOOKUP(D33,'WHT Rates'!$B$4:$B$56,'WHT Rates'!$E$4:$E$56)/100))))</f>
        <v>0</v>
      </c>
      <c r="V33" s="244">
        <f t="shared" si="10"/>
        <v>0</v>
      </c>
      <c r="W33" s="251"/>
      <c r="X33" s="128">
        <f t="shared" si="11"/>
        <v>0</v>
      </c>
      <c r="Y33" s="128">
        <f t="shared" si="12"/>
        <v>0</v>
      </c>
      <c r="Z33" s="251"/>
      <c r="AA33" s="251"/>
      <c r="AB33" s="251"/>
    </row>
    <row r="34" spans="1:28" s="127" customFormat="1" x14ac:dyDescent="0.35">
      <c r="A34" s="214" t="s">
        <v>609</v>
      </c>
      <c r="B34" s="215">
        <v>114885</v>
      </c>
      <c r="C34" s="215" t="s">
        <v>136</v>
      </c>
      <c r="D34" s="215" t="s">
        <v>137</v>
      </c>
      <c r="E34" s="215">
        <v>70454923</v>
      </c>
      <c r="F34" s="215">
        <v>70</v>
      </c>
      <c r="G34" s="215" t="s">
        <v>711</v>
      </c>
      <c r="H34" s="221" t="s">
        <v>1068</v>
      </c>
      <c r="I34" s="234" t="s">
        <v>978</v>
      </c>
      <c r="J34" s="207">
        <v>191463.28</v>
      </c>
      <c r="K34" s="211"/>
      <c r="L34" s="127" t="str">
        <f t="shared" si="0"/>
        <v>0070454923000070</v>
      </c>
      <c r="M34" s="127">
        <f t="shared" si="13"/>
        <v>16</v>
      </c>
      <c r="N34" s="127" t="str">
        <f t="shared" si="2"/>
        <v>00000000/Z_MTB</v>
      </c>
      <c r="O34" s="236">
        <f t="shared" si="7"/>
        <v>0</v>
      </c>
      <c r="P34" s="236">
        <f t="shared" si="8"/>
        <v>0</v>
      </c>
      <c r="Q34" s="236">
        <f t="shared" si="8"/>
        <v>0</v>
      </c>
      <c r="R34" s="236">
        <f t="shared" si="8"/>
        <v>0</v>
      </c>
      <c r="S34" s="238">
        <f>IF(O34=1,0,IF(P34=1,'WHT Rates - MPEG HEVC VIA'!$H$3,IF(Q34=1,'WHT Rates - MPEG HEVC VIA'!$H$11,IF(R34=1,'Via Summary'!$B$9,_xlfn.XLOOKUP(D34,'WHT Rates'!$B$4:$B$56,'WHT Rates'!$C$4:$C$56)/100))))</f>
        <v>0</v>
      </c>
      <c r="T34" s="244">
        <f t="shared" si="9"/>
        <v>0</v>
      </c>
      <c r="U34" s="238">
        <f>IF(O34=1,0,IF(P34=1,'WHT Rates - MPEG HEVC VIA'!$H$3,IF(Q34=1,'WHT Rates - MPEG HEVC VIA'!$H$11,IF(R34=1,'Via Summary'!$B$9,_xlfn.XLOOKUP(D34,'WHT Rates'!$B$4:$B$56,'WHT Rates'!$E$4:$E$56)/100))))</f>
        <v>0</v>
      </c>
      <c r="V34" s="244">
        <f t="shared" si="10"/>
        <v>0</v>
      </c>
      <c r="W34" s="251"/>
      <c r="X34" s="128">
        <f t="shared" si="11"/>
        <v>0</v>
      </c>
      <c r="Y34" s="128">
        <f t="shared" si="12"/>
        <v>0</v>
      </c>
      <c r="Z34" s="251"/>
      <c r="AA34" s="251"/>
      <c r="AB34" s="251"/>
    </row>
    <row r="35" spans="1:28" s="127" customFormat="1" x14ac:dyDescent="0.35">
      <c r="A35" s="214" t="s">
        <v>609</v>
      </c>
      <c r="B35" s="215">
        <v>114885</v>
      </c>
      <c r="C35" s="215" t="s">
        <v>136</v>
      </c>
      <c r="D35" s="215" t="s">
        <v>137</v>
      </c>
      <c r="E35" s="215">
        <v>70454936</v>
      </c>
      <c r="F35" s="215">
        <v>10</v>
      </c>
      <c r="G35" s="215" t="s">
        <v>700</v>
      </c>
      <c r="H35" s="221" t="s">
        <v>1069</v>
      </c>
      <c r="I35" s="234" t="s">
        <v>980</v>
      </c>
      <c r="J35" s="207">
        <v>547526.30000000005</v>
      </c>
      <c r="K35" s="211"/>
      <c r="L35" s="127" t="str">
        <f t="shared" si="0"/>
        <v>0070454936000010</v>
      </c>
      <c r="M35" s="127">
        <f t="shared" si="13"/>
        <v>16</v>
      </c>
      <c r="N35" s="127" t="str">
        <f t="shared" si="2"/>
        <v>00000000/Z_DMA</v>
      </c>
      <c r="O35" s="236">
        <f t="shared" si="7"/>
        <v>0</v>
      </c>
      <c r="P35" s="236">
        <f t="shared" si="8"/>
        <v>0</v>
      </c>
      <c r="Q35" s="236">
        <f t="shared" si="8"/>
        <v>0</v>
      </c>
      <c r="R35" s="236">
        <f t="shared" si="8"/>
        <v>0</v>
      </c>
      <c r="S35" s="238">
        <f>IF(O35=1,0,IF(P35=1,'WHT Rates - MPEG HEVC VIA'!$H$3,IF(Q35=1,'WHT Rates - MPEG HEVC VIA'!$H$11,IF(R35=1,'Via Summary'!$B$9,_xlfn.XLOOKUP(D35,'WHT Rates'!$B$4:$B$56,'WHT Rates'!$C$4:$C$56)/100))))</f>
        <v>0</v>
      </c>
      <c r="T35" s="244">
        <f t="shared" si="9"/>
        <v>0</v>
      </c>
      <c r="U35" s="238">
        <f>IF(O35=1,0,IF(P35=1,'WHT Rates - MPEG HEVC VIA'!$H$3,IF(Q35=1,'WHT Rates - MPEG HEVC VIA'!$H$11,IF(R35=1,'Via Summary'!$B$9,_xlfn.XLOOKUP(D35,'WHT Rates'!$B$4:$B$56,'WHT Rates'!$E$4:$E$56)/100))))</f>
        <v>0</v>
      </c>
      <c r="V35" s="244">
        <f t="shared" si="10"/>
        <v>0</v>
      </c>
      <c r="W35" s="251"/>
      <c r="X35" s="128">
        <f t="shared" si="11"/>
        <v>0</v>
      </c>
      <c r="Y35" s="128">
        <f t="shared" si="12"/>
        <v>0</v>
      </c>
      <c r="Z35" s="251"/>
      <c r="AA35" s="251"/>
      <c r="AB35" s="251"/>
    </row>
    <row r="36" spans="1:28" s="127" customFormat="1" x14ac:dyDescent="0.35">
      <c r="A36" s="214" t="s">
        <v>295</v>
      </c>
      <c r="B36" s="215">
        <v>125315</v>
      </c>
      <c r="C36" s="215" t="s">
        <v>136</v>
      </c>
      <c r="D36" s="215" t="s">
        <v>137</v>
      </c>
      <c r="E36" s="215">
        <v>70454725</v>
      </c>
      <c r="F36" s="215">
        <v>10</v>
      </c>
      <c r="G36" s="215" t="s">
        <v>712</v>
      </c>
      <c r="H36" s="221" t="s">
        <v>1070</v>
      </c>
      <c r="I36" s="234" t="s">
        <v>981</v>
      </c>
      <c r="J36" s="207">
        <v>18923.36</v>
      </c>
      <c r="K36" s="211"/>
      <c r="L36" s="127" t="str">
        <f t="shared" si="0"/>
        <v>0070454725000010</v>
      </c>
      <c r="M36" s="127">
        <f t="shared" si="13"/>
        <v>16</v>
      </c>
      <c r="N36" s="127" t="str">
        <f t="shared" si="2"/>
        <v>00000000/Z_VSM</v>
      </c>
      <c r="O36" s="236">
        <f t="shared" si="7"/>
        <v>0</v>
      </c>
      <c r="P36" s="236">
        <f t="shared" si="8"/>
        <v>0</v>
      </c>
      <c r="Q36" s="236">
        <f t="shared" si="8"/>
        <v>0</v>
      </c>
      <c r="R36" s="236">
        <f t="shared" si="8"/>
        <v>0</v>
      </c>
      <c r="S36" s="238">
        <f>IF(O36=1,0,IF(P36=1,'WHT Rates - MPEG HEVC VIA'!$H$3,IF(Q36=1,'WHT Rates - MPEG HEVC VIA'!$H$11,IF(R36=1,'Via Summary'!$B$9,_xlfn.XLOOKUP(D36,'WHT Rates'!$B$4:$B$56,'WHT Rates'!$C$4:$C$56)/100))))</f>
        <v>0</v>
      </c>
      <c r="T36" s="244">
        <f t="shared" si="9"/>
        <v>0</v>
      </c>
      <c r="U36" s="238">
        <f>IF(O36=1,0,IF(P36=1,'WHT Rates - MPEG HEVC VIA'!$H$3,IF(Q36=1,'WHT Rates - MPEG HEVC VIA'!$H$11,IF(R36=1,'Via Summary'!$B$9,_xlfn.XLOOKUP(D36,'WHT Rates'!$B$4:$B$56,'WHT Rates'!$E$4:$E$56)/100))))</f>
        <v>0</v>
      </c>
      <c r="V36" s="244">
        <f t="shared" si="10"/>
        <v>0</v>
      </c>
      <c r="W36" s="251"/>
      <c r="X36" s="128">
        <f t="shared" si="11"/>
        <v>0</v>
      </c>
      <c r="Y36" s="128">
        <f t="shared" si="12"/>
        <v>0</v>
      </c>
      <c r="Z36" s="251"/>
      <c r="AA36" s="251"/>
      <c r="AB36" s="251"/>
    </row>
    <row r="37" spans="1:28" s="127" customFormat="1" x14ac:dyDescent="0.35">
      <c r="A37" s="214" t="s">
        <v>69</v>
      </c>
      <c r="B37" s="215">
        <v>105145</v>
      </c>
      <c r="C37" s="215" t="s">
        <v>13</v>
      </c>
      <c r="D37" s="215" t="s">
        <v>14</v>
      </c>
      <c r="E37" s="215">
        <v>70455045</v>
      </c>
      <c r="F37" s="215">
        <v>10</v>
      </c>
      <c r="G37" s="215" t="s">
        <v>702</v>
      </c>
      <c r="H37" s="221" t="s">
        <v>1071</v>
      </c>
      <c r="I37" s="234" t="s">
        <v>978</v>
      </c>
      <c r="J37" s="207"/>
      <c r="K37" s="211">
        <v>326558</v>
      </c>
      <c r="L37" s="127" t="str">
        <f t="shared" si="0"/>
        <v>0070455045000010</v>
      </c>
      <c r="M37" s="127">
        <f t="shared" si="13"/>
        <v>16</v>
      </c>
      <c r="N37" s="127" t="str">
        <f t="shared" si="2"/>
        <v>00000000/Z_STBIP</v>
      </c>
      <c r="O37" s="236">
        <f t="shared" si="7"/>
        <v>0</v>
      </c>
      <c r="P37" s="236">
        <f t="shared" si="8"/>
        <v>0</v>
      </c>
      <c r="Q37" s="236">
        <f t="shared" si="8"/>
        <v>0</v>
      </c>
      <c r="R37" s="236">
        <f t="shared" si="8"/>
        <v>0</v>
      </c>
      <c r="S37" s="238">
        <f>IF(O37=1,0,IF(P37=1,'WHT Rates - MPEG HEVC VIA'!$H$3,IF(Q37=1,'WHT Rates - MPEG HEVC VIA'!$H$11,IF(R37=1,'Via Summary'!$B$9,_xlfn.XLOOKUP(D37,'WHT Rates'!$B$4:$B$56,'WHT Rates'!$C$4:$C$56)/100))))</f>
        <v>0</v>
      </c>
      <c r="T37" s="244">
        <f t="shared" si="9"/>
        <v>0</v>
      </c>
      <c r="U37" s="238">
        <f>IF(O37=1,0,IF(P37=1,'WHT Rates - MPEG HEVC VIA'!$H$3,IF(Q37=1,'WHT Rates - MPEG HEVC VIA'!$H$11,IF(R37=1,'Via Summary'!$B$9,_xlfn.XLOOKUP(D37,'WHT Rates'!$B$4:$B$56,'WHT Rates'!$E$4:$E$56)/100))))</f>
        <v>0</v>
      </c>
      <c r="V37" s="244">
        <f t="shared" si="10"/>
        <v>0</v>
      </c>
      <c r="W37" s="251"/>
      <c r="X37" s="128">
        <f t="shared" si="11"/>
        <v>0</v>
      </c>
      <c r="Y37" s="128">
        <f t="shared" si="12"/>
        <v>0</v>
      </c>
      <c r="Z37" s="251"/>
      <c r="AA37" s="251"/>
      <c r="AB37" s="251"/>
    </row>
    <row r="38" spans="1:28" s="127" customFormat="1" x14ac:dyDescent="0.35">
      <c r="A38" s="214" t="s">
        <v>443</v>
      </c>
      <c r="B38" s="215">
        <v>105436</v>
      </c>
      <c r="C38" s="215" t="s">
        <v>136</v>
      </c>
      <c r="D38" s="215" t="s">
        <v>137</v>
      </c>
      <c r="E38" s="215">
        <v>70454821</v>
      </c>
      <c r="F38" s="215">
        <v>10</v>
      </c>
      <c r="G38" s="215" t="s">
        <v>706</v>
      </c>
      <c r="H38" s="221" t="s">
        <v>1072</v>
      </c>
      <c r="I38" s="234" t="s">
        <v>978</v>
      </c>
      <c r="J38" s="207">
        <v>326.44</v>
      </c>
      <c r="K38" s="211"/>
      <c r="L38" s="127" t="str">
        <f t="shared" si="0"/>
        <v>0070454821000010</v>
      </c>
      <c r="M38" s="127">
        <f t="shared" si="13"/>
        <v>16</v>
      </c>
      <c r="N38" s="127" t="str">
        <f t="shared" si="2"/>
        <v>00000000/Z_CSD</v>
      </c>
      <c r="O38" s="236">
        <f t="shared" si="7"/>
        <v>0</v>
      </c>
      <c r="P38" s="236">
        <f t="shared" si="8"/>
        <v>0</v>
      </c>
      <c r="Q38" s="236">
        <f t="shared" si="8"/>
        <v>0</v>
      </c>
      <c r="R38" s="236">
        <f t="shared" si="8"/>
        <v>0</v>
      </c>
      <c r="S38" s="238">
        <f>IF(O38=1,0,IF(P38=1,'WHT Rates - MPEG HEVC VIA'!$H$3,IF(Q38=1,'WHT Rates - MPEG HEVC VIA'!$H$11,IF(R38=1,'Via Summary'!$B$9,_xlfn.XLOOKUP(D38,'WHT Rates'!$B$4:$B$56,'WHT Rates'!$C$4:$C$56)/100))))</f>
        <v>0</v>
      </c>
      <c r="T38" s="244">
        <f t="shared" si="9"/>
        <v>0</v>
      </c>
      <c r="U38" s="238">
        <f>IF(O38=1,0,IF(P38=1,'WHT Rates - MPEG HEVC VIA'!$H$3,IF(Q38=1,'WHT Rates - MPEG HEVC VIA'!$H$11,IF(R38=1,'Via Summary'!$B$9,_xlfn.XLOOKUP(D38,'WHT Rates'!$B$4:$B$56,'WHT Rates'!$E$4:$E$56)/100))))</f>
        <v>0</v>
      </c>
      <c r="V38" s="244">
        <f t="shared" si="10"/>
        <v>0</v>
      </c>
      <c r="W38" s="251"/>
      <c r="X38" s="128">
        <f t="shared" si="11"/>
        <v>0</v>
      </c>
      <c r="Y38" s="128">
        <f t="shared" si="12"/>
        <v>0</v>
      </c>
      <c r="Z38" s="251"/>
      <c r="AA38" s="251"/>
      <c r="AB38" s="251"/>
    </row>
    <row r="39" spans="1:28" s="127" customFormat="1" x14ac:dyDescent="0.35">
      <c r="A39" s="214" t="s">
        <v>443</v>
      </c>
      <c r="B39" s="215">
        <v>105436</v>
      </c>
      <c r="C39" s="215" t="s">
        <v>136</v>
      </c>
      <c r="D39" s="215" t="s">
        <v>137</v>
      </c>
      <c r="E39" s="215">
        <v>70454821</v>
      </c>
      <c r="F39" s="215">
        <v>20</v>
      </c>
      <c r="G39" s="215" t="s">
        <v>1061</v>
      </c>
      <c r="H39" s="221" t="s">
        <v>1073</v>
      </c>
      <c r="I39" s="234" t="s">
        <v>978</v>
      </c>
      <c r="J39" s="207">
        <v>-239.57</v>
      </c>
      <c r="K39" s="211"/>
      <c r="L39" s="127" t="str">
        <f t="shared" si="0"/>
        <v>0070454821000020</v>
      </c>
      <c r="M39" s="127">
        <f t="shared" si="13"/>
        <v>16</v>
      </c>
      <c r="N39" s="127" t="str">
        <f t="shared" si="2"/>
        <v>00000000/CL CC1002</v>
      </c>
      <c r="O39" s="236">
        <f t="shared" si="7"/>
        <v>0</v>
      </c>
      <c r="P39" s="236">
        <f t="shared" si="8"/>
        <v>0</v>
      </c>
      <c r="Q39" s="236">
        <f t="shared" si="8"/>
        <v>0</v>
      </c>
      <c r="R39" s="236">
        <f t="shared" si="8"/>
        <v>0</v>
      </c>
      <c r="S39" s="238">
        <f>IF(O39=1,0,IF(P39=1,'WHT Rates - MPEG HEVC VIA'!$H$3,IF(Q39=1,'WHT Rates - MPEG HEVC VIA'!$H$11,IF(R39=1,'Via Summary'!$B$9,_xlfn.XLOOKUP(D39,'WHT Rates'!$B$4:$B$56,'WHT Rates'!$C$4:$C$56)/100))))</f>
        <v>0</v>
      </c>
      <c r="T39" s="244">
        <f t="shared" si="9"/>
        <v>0</v>
      </c>
      <c r="U39" s="238">
        <f>IF(O39=1,0,IF(P39=1,'WHT Rates - MPEG HEVC VIA'!$H$3,IF(Q39=1,'WHT Rates - MPEG HEVC VIA'!$H$11,IF(R39=1,'Via Summary'!$B$9,_xlfn.XLOOKUP(D39,'WHT Rates'!$B$4:$B$56,'WHT Rates'!$E$4:$E$56)/100))))</f>
        <v>0</v>
      </c>
      <c r="V39" s="244">
        <f t="shared" si="10"/>
        <v>0</v>
      </c>
      <c r="W39" s="251"/>
      <c r="X39" s="128">
        <f t="shared" si="11"/>
        <v>0</v>
      </c>
      <c r="Y39" s="128">
        <f t="shared" si="12"/>
        <v>0</v>
      </c>
      <c r="Z39" s="251"/>
      <c r="AA39" s="251"/>
      <c r="AB39" s="251"/>
    </row>
    <row r="40" spans="1:28" s="127" customFormat="1" x14ac:dyDescent="0.35">
      <c r="A40" s="214" t="s">
        <v>443</v>
      </c>
      <c r="B40" s="215">
        <v>105436</v>
      </c>
      <c r="C40" s="215" t="s">
        <v>136</v>
      </c>
      <c r="D40" s="215" t="s">
        <v>137</v>
      </c>
      <c r="E40" s="215">
        <v>70454821</v>
      </c>
      <c r="F40" s="215">
        <v>20</v>
      </c>
      <c r="G40" s="215" t="s">
        <v>706</v>
      </c>
      <c r="H40" s="221" t="s">
        <v>1073</v>
      </c>
      <c r="I40" s="234" t="s">
        <v>978</v>
      </c>
      <c r="J40" s="207">
        <v>1632.08</v>
      </c>
      <c r="K40" s="211"/>
      <c r="L40" s="127" t="str">
        <f t="shared" si="0"/>
        <v>0070454821000020</v>
      </c>
      <c r="M40" s="127">
        <f t="shared" si="13"/>
        <v>16</v>
      </c>
      <c r="N40" s="127" t="str">
        <f t="shared" si="2"/>
        <v>00000000/Z_CSD</v>
      </c>
      <c r="O40" s="236">
        <f t="shared" si="7"/>
        <v>0</v>
      </c>
      <c r="P40" s="236">
        <f t="shared" si="8"/>
        <v>0</v>
      </c>
      <c r="Q40" s="236">
        <f t="shared" si="8"/>
        <v>0</v>
      </c>
      <c r="R40" s="236">
        <f t="shared" si="8"/>
        <v>0</v>
      </c>
      <c r="S40" s="238">
        <f>IF(O40=1,0,IF(P40=1,'WHT Rates - MPEG HEVC VIA'!$H$3,IF(Q40=1,'WHT Rates - MPEG HEVC VIA'!$H$11,IF(R40=1,'Via Summary'!$B$9,_xlfn.XLOOKUP(D40,'WHT Rates'!$B$4:$B$56,'WHT Rates'!$C$4:$C$56)/100))))</f>
        <v>0</v>
      </c>
      <c r="T40" s="244">
        <f t="shared" si="9"/>
        <v>0</v>
      </c>
      <c r="U40" s="238">
        <f>IF(O40=1,0,IF(P40=1,'WHT Rates - MPEG HEVC VIA'!$H$3,IF(Q40=1,'WHT Rates - MPEG HEVC VIA'!$H$11,IF(R40=1,'Via Summary'!$B$9,_xlfn.XLOOKUP(D40,'WHT Rates'!$B$4:$B$56,'WHT Rates'!$E$4:$E$56)/100))))</f>
        <v>0</v>
      </c>
      <c r="V40" s="244">
        <f t="shared" si="10"/>
        <v>0</v>
      </c>
      <c r="W40" s="251"/>
      <c r="X40" s="128">
        <f t="shared" si="11"/>
        <v>0</v>
      </c>
      <c r="Y40" s="128">
        <f t="shared" si="12"/>
        <v>0</v>
      </c>
      <c r="Z40" s="251"/>
      <c r="AA40" s="251"/>
      <c r="AB40" s="251"/>
    </row>
    <row r="41" spans="1:28" s="127" customFormat="1" x14ac:dyDescent="0.35">
      <c r="A41" s="214" t="s">
        <v>443</v>
      </c>
      <c r="B41" s="215">
        <v>105436</v>
      </c>
      <c r="C41" s="215" t="s">
        <v>136</v>
      </c>
      <c r="D41" s="215" t="s">
        <v>137</v>
      </c>
      <c r="E41" s="215">
        <v>70454821</v>
      </c>
      <c r="F41" s="215">
        <v>30</v>
      </c>
      <c r="G41" s="215" t="s">
        <v>706</v>
      </c>
      <c r="H41" s="221" t="s">
        <v>1074</v>
      </c>
      <c r="I41" s="234" t="s">
        <v>978</v>
      </c>
      <c r="J41" s="207">
        <v>328.48</v>
      </c>
      <c r="K41" s="211"/>
      <c r="L41" s="127" t="str">
        <f t="shared" si="0"/>
        <v>0070454821000030</v>
      </c>
      <c r="M41" s="127">
        <f t="shared" si="13"/>
        <v>16</v>
      </c>
      <c r="N41" s="127" t="str">
        <f t="shared" si="2"/>
        <v>00000000/Z_CSD</v>
      </c>
      <c r="O41" s="236">
        <f t="shared" si="7"/>
        <v>0</v>
      </c>
      <c r="P41" s="236">
        <f t="shared" si="8"/>
        <v>0</v>
      </c>
      <c r="Q41" s="236">
        <f t="shared" si="8"/>
        <v>0</v>
      </c>
      <c r="R41" s="236">
        <f t="shared" si="8"/>
        <v>0</v>
      </c>
      <c r="S41" s="238">
        <f>IF(O41=1,0,IF(P41=1,'WHT Rates - MPEG HEVC VIA'!$H$3,IF(Q41=1,'WHT Rates - MPEG HEVC VIA'!$H$11,IF(R41=1,'Via Summary'!$B$9,_xlfn.XLOOKUP(D41,'WHT Rates'!$B$4:$B$56,'WHT Rates'!$C$4:$C$56)/100))))</f>
        <v>0</v>
      </c>
      <c r="T41" s="244">
        <f t="shared" si="9"/>
        <v>0</v>
      </c>
      <c r="U41" s="238">
        <f>IF(O41=1,0,IF(P41=1,'WHT Rates - MPEG HEVC VIA'!$H$3,IF(Q41=1,'WHT Rates - MPEG HEVC VIA'!$H$11,IF(R41=1,'Via Summary'!$B$9,_xlfn.XLOOKUP(D41,'WHT Rates'!$B$4:$B$56,'WHT Rates'!$E$4:$E$56)/100))))</f>
        <v>0</v>
      </c>
      <c r="V41" s="244">
        <f t="shared" si="10"/>
        <v>0</v>
      </c>
      <c r="W41" s="251"/>
      <c r="X41" s="128">
        <f t="shared" si="11"/>
        <v>0</v>
      </c>
      <c r="Y41" s="128">
        <f t="shared" si="12"/>
        <v>0</v>
      </c>
      <c r="Z41" s="251"/>
      <c r="AA41" s="251"/>
      <c r="AB41" s="251"/>
    </row>
    <row r="42" spans="1:28" s="127" customFormat="1" x14ac:dyDescent="0.35">
      <c r="A42" s="214" t="s">
        <v>443</v>
      </c>
      <c r="B42" s="215">
        <v>105436</v>
      </c>
      <c r="C42" s="215" t="s">
        <v>136</v>
      </c>
      <c r="D42" s="215" t="s">
        <v>137</v>
      </c>
      <c r="E42" s="215">
        <v>70454821</v>
      </c>
      <c r="F42" s="215">
        <v>40</v>
      </c>
      <c r="G42" s="215" t="s">
        <v>713</v>
      </c>
      <c r="H42" s="221" t="s">
        <v>1075</v>
      </c>
      <c r="I42" s="234" t="s">
        <v>978</v>
      </c>
      <c r="J42" s="207">
        <v>239</v>
      </c>
      <c r="K42" s="211"/>
      <c r="L42" s="127" t="str">
        <f t="shared" si="0"/>
        <v>0070454821000040</v>
      </c>
      <c r="M42" s="127">
        <f t="shared" si="13"/>
        <v>16</v>
      </c>
      <c r="N42" s="127" t="str">
        <f t="shared" si="2"/>
        <v>00000000/Z_CMP</v>
      </c>
      <c r="O42" s="236">
        <f t="shared" si="7"/>
        <v>0</v>
      </c>
      <c r="P42" s="236">
        <f t="shared" si="8"/>
        <v>0</v>
      </c>
      <c r="Q42" s="236">
        <f t="shared" si="8"/>
        <v>0</v>
      </c>
      <c r="R42" s="236">
        <f t="shared" si="8"/>
        <v>0</v>
      </c>
      <c r="S42" s="238">
        <f>IF(O42=1,0,IF(P42=1,'WHT Rates - MPEG HEVC VIA'!$H$3,IF(Q42=1,'WHT Rates - MPEG HEVC VIA'!$H$11,IF(R42=1,'Via Summary'!$B$9,_xlfn.XLOOKUP(D42,'WHT Rates'!$B$4:$B$56,'WHT Rates'!$C$4:$C$56)/100))))</f>
        <v>0</v>
      </c>
      <c r="T42" s="244">
        <f t="shared" si="9"/>
        <v>0</v>
      </c>
      <c r="U42" s="238">
        <f>IF(O42=1,0,IF(P42=1,'WHT Rates - MPEG HEVC VIA'!$H$3,IF(Q42=1,'WHT Rates - MPEG HEVC VIA'!$H$11,IF(R42=1,'Via Summary'!$B$9,_xlfn.XLOOKUP(D42,'WHT Rates'!$B$4:$B$56,'WHT Rates'!$E$4:$E$56)/100))))</f>
        <v>0</v>
      </c>
      <c r="V42" s="244">
        <f t="shared" si="10"/>
        <v>0</v>
      </c>
      <c r="W42" s="251"/>
      <c r="X42" s="128">
        <f t="shared" si="11"/>
        <v>0</v>
      </c>
      <c r="Y42" s="128">
        <f t="shared" si="12"/>
        <v>0</v>
      </c>
      <c r="Z42" s="251"/>
      <c r="AA42" s="251"/>
      <c r="AB42" s="251"/>
    </row>
    <row r="43" spans="1:28" s="127" customFormat="1" x14ac:dyDescent="0.35">
      <c r="A43" s="214" t="s">
        <v>127</v>
      </c>
      <c r="B43" s="215">
        <v>105354</v>
      </c>
      <c r="C43" s="215" t="s">
        <v>120</v>
      </c>
      <c r="D43" s="215" t="s">
        <v>121</v>
      </c>
      <c r="E43" s="215">
        <v>70455111</v>
      </c>
      <c r="F43" s="215">
        <v>10</v>
      </c>
      <c r="G43" s="215" t="s">
        <v>694</v>
      </c>
      <c r="H43" s="221" t="s">
        <v>1076</v>
      </c>
      <c r="I43" s="234" t="s">
        <v>979</v>
      </c>
      <c r="J43" s="207">
        <v>4001.31</v>
      </c>
      <c r="K43" s="211"/>
      <c r="L43" s="127" t="str">
        <f t="shared" si="0"/>
        <v>0070455111000010</v>
      </c>
      <c r="M43" s="127">
        <f t="shared" si="13"/>
        <v>16</v>
      </c>
      <c r="N43" s="127" t="str">
        <f t="shared" si="2"/>
        <v>00000000/Z_DTV</v>
      </c>
      <c r="O43" s="236">
        <f t="shared" si="7"/>
        <v>0</v>
      </c>
      <c r="P43" s="236">
        <f t="shared" si="8"/>
        <v>0</v>
      </c>
      <c r="Q43" s="236">
        <f t="shared" si="8"/>
        <v>0</v>
      </c>
      <c r="R43" s="236">
        <f t="shared" si="8"/>
        <v>0</v>
      </c>
      <c r="S43" s="238">
        <f>IF(O43=1,0,IF(P43=1,'WHT Rates - MPEG HEVC VIA'!$H$3,IF(Q43=1,'WHT Rates - MPEG HEVC VIA'!$H$11,IF(R43=1,'Via Summary'!$B$9,_xlfn.XLOOKUP(D43,'WHT Rates'!$B$4:$B$56,'WHT Rates'!$C$4:$C$56)/100))))</f>
        <v>0.2</v>
      </c>
      <c r="T43" s="244">
        <f t="shared" si="9"/>
        <v>800.26200000000006</v>
      </c>
      <c r="U43" s="238">
        <f>IF(O43=1,0,IF(P43=1,'WHT Rates - MPEG HEVC VIA'!$H$3,IF(Q43=1,'WHT Rates - MPEG HEVC VIA'!$H$11,IF(R43=1,'Via Summary'!$B$9,_xlfn.XLOOKUP(D43,'WHT Rates'!$B$4:$B$56,'WHT Rates'!$E$4:$E$56)/100))))</f>
        <v>0.1</v>
      </c>
      <c r="V43" s="244">
        <f t="shared" si="10"/>
        <v>0</v>
      </c>
      <c r="W43" s="251"/>
      <c r="X43" s="128">
        <f t="shared" si="11"/>
        <v>-800.26</v>
      </c>
      <c r="Y43" s="128">
        <f t="shared" si="12"/>
        <v>0</v>
      </c>
      <c r="Z43" s="251"/>
      <c r="AA43" s="251"/>
      <c r="AB43" s="251"/>
    </row>
    <row r="44" spans="1:28" s="127" customFormat="1" x14ac:dyDescent="0.35">
      <c r="A44" s="214" t="s">
        <v>127</v>
      </c>
      <c r="B44" s="215">
        <v>105354</v>
      </c>
      <c r="C44" s="215" t="s">
        <v>120</v>
      </c>
      <c r="D44" s="215" t="s">
        <v>121</v>
      </c>
      <c r="E44" s="215">
        <v>70455111</v>
      </c>
      <c r="F44" s="215">
        <v>20</v>
      </c>
      <c r="G44" s="215" t="s">
        <v>694</v>
      </c>
      <c r="H44" s="221" t="s">
        <v>1077</v>
      </c>
      <c r="I44" s="234" t="s">
        <v>979</v>
      </c>
      <c r="J44" s="207">
        <v>142396.29</v>
      </c>
      <c r="K44" s="211"/>
      <c r="L44" s="127" t="str">
        <f t="shared" si="0"/>
        <v>0070455111000020</v>
      </c>
      <c r="M44" s="127">
        <f t="shared" si="13"/>
        <v>16</v>
      </c>
      <c r="N44" s="127" t="str">
        <f t="shared" si="2"/>
        <v>00000000/Z_DTV</v>
      </c>
      <c r="O44" s="236">
        <f t="shared" si="7"/>
        <v>0</v>
      </c>
      <c r="P44" s="236">
        <f t="shared" si="8"/>
        <v>0</v>
      </c>
      <c r="Q44" s="236">
        <f t="shared" si="8"/>
        <v>0</v>
      </c>
      <c r="R44" s="236">
        <f t="shared" si="8"/>
        <v>0</v>
      </c>
      <c r="S44" s="238">
        <f>IF(O44=1,0,IF(P44=1,'WHT Rates - MPEG HEVC VIA'!$H$3,IF(Q44=1,'WHT Rates - MPEG HEVC VIA'!$H$11,IF(R44=1,'Via Summary'!$B$9,_xlfn.XLOOKUP(D44,'WHT Rates'!$B$4:$B$56,'WHT Rates'!$C$4:$C$56)/100))))</f>
        <v>0.2</v>
      </c>
      <c r="T44" s="244">
        <f t="shared" si="9"/>
        <v>28479.258000000002</v>
      </c>
      <c r="U44" s="238">
        <f>IF(O44=1,0,IF(P44=1,'WHT Rates - MPEG HEVC VIA'!$H$3,IF(Q44=1,'WHT Rates - MPEG HEVC VIA'!$H$11,IF(R44=1,'Via Summary'!$B$9,_xlfn.XLOOKUP(D44,'WHT Rates'!$B$4:$B$56,'WHT Rates'!$E$4:$E$56)/100))))</f>
        <v>0.1</v>
      </c>
      <c r="V44" s="244">
        <f t="shared" si="10"/>
        <v>0</v>
      </c>
      <c r="W44" s="251"/>
      <c r="X44" s="128">
        <f t="shared" si="11"/>
        <v>-28479.26</v>
      </c>
      <c r="Y44" s="128">
        <f t="shared" si="12"/>
        <v>0</v>
      </c>
      <c r="Z44" s="251"/>
      <c r="AA44" s="251"/>
      <c r="AB44" s="251"/>
    </row>
    <row r="45" spans="1:28" s="127" customFormat="1" x14ac:dyDescent="0.35">
      <c r="A45" s="214" t="s">
        <v>127</v>
      </c>
      <c r="B45" s="215">
        <v>105354</v>
      </c>
      <c r="C45" s="215" t="s">
        <v>120</v>
      </c>
      <c r="D45" s="215" t="s">
        <v>121</v>
      </c>
      <c r="E45" s="215">
        <v>70455111</v>
      </c>
      <c r="F45" s="215">
        <v>30</v>
      </c>
      <c r="G45" s="215" t="s">
        <v>697</v>
      </c>
      <c r="H45" s="221" t="s">
        <v>1078</v>
      </c>
      <c r="I45" s="234" t="s">
        <v>979</v>
      </c>
      <c r="J45" s="207">
        <v>2716.8</v>
      </c>
      <c r="K45" s="211"/>
      <c r="L45" s="127" t="str">
        <f t="shared" si="0"/>
        <v>0070455111000030</v>
      </c>
      <c r="M45" s="127">
        <f t="shared" si="13"/>
        <v>16</v>
      </c>
      <c r="N45" s="127" t="str">
        <f t="shared" si="2"/>
        <v>00000000/Z_SBA</v>
      </c>
      <c r="O45" s="236">
        <f t="shared" si="7"/>
        <v>0</v>
      </c>
      <c r="P45" s="236">
        <f t="shared" si="8"/>
        <v>0</v>
      </c>
      <c r="Q45" s="236">
        <f t="shared" si="8"/>
        <v>0</v>
      </c>
      <c r="R45" s="236">
        <f t="shared" si="8"/>
        <v>0</v>
      </c>
      <c r="S45" s="238">
        <f>IF(O45=1,0,IF(P45=1,'WHT Rates - MPEG HEVC VIA'!$H$3,IF(Q45=1,'WHT Rates - MPEG HEVC VIA'!$H$11,IF(R45=1,'Via Summary'!$B$9,_xlfn.XLOOKUP(D45,'WHT Rates'!$B$4:$B$56,'WHT Rates'!$C$4:$C$56)/100))))</f>
        <v>0.2</v>
      </c>
      <c r="T45" s="244">
        <f t="shared" si="9"/>
        <v>543.36</v>
      </c>
      <c r="U45" s="238">
        <f>IF(O45=1,0,IF(P45=1,'WHT Rates - MPEG HEVC VIA'!$H$3,IF(Q45=1,'WHT Rates - MPEG HEVC VIA'!$H$11,IF(R45=1,'Via Summary'!$B$9,_xlfn.XLOOKUP(D45,'WHT Rates'!$B$4:$B$56,'WHT Rates'!$E$4:$E$56)/100))))</f>
        <v>0.1</v>
      </c>
      <c r="V45" s="244">
        <f t="shared" si="10"/>
        <v>0</v>
      </c>
      <c r="W45" s="251"/>
      <c r="X45" s="128">
        <f t="shared" si="11"/>
        <v>-543.36</v>
      </c>
      <c r="Y45" s="128">
        <f t="shared" si="12"/>
        <v>0</v>
      </c>
      <c r="Z45" s="251"/>
      <c r="AA45" s="251"/>
      <c r="AB45" s="251"/>
    </row>
    <row r="46" spans="1:28" s="127" customFormat="1" x14ac:dyDescent="0.35">
      <c r="A46" s="214" t="s">
        <v>503</v>
      </c>
      <c r="B46" s="215">
        <v>126461</v>
      </c>
      <c r="C46" s="215" t="s">
        <v>24</v>
      </c>
      <c r="D46" s="215" t="s">
        <v>25</v>
      </c>
      <c r="E46" s="215">
        <v>70455049</v>
      </c>
      <c r="F46" s="215">
        <v>10</v>
      </c>
      <c r="G46" s="215" t="s">
        <v>697</v>
      </c>
      <c r="H46" s="221" t="s">
        <v>1079</v>
      </c>
      <c r="I46" s="234" t="s">
        <v>979</v>
      </c>
      <c r="J46" s="207">
        <v>9766.7999999999993</v>
      </c>
      <c r="K46" s="211"/>
      <c r="L46" s="127" t="str">
        <f t="shared" si="0"/>
        <v>0070455049000010</v>
      </c>
      <c r="M46" s="127">
        <f t="shared" si="13"/>
        <v>16</v>
      </c>
      <c r="N46" s="127" t="str">
        <f t="shared" si="2"/>
        <v>00000000/Z_SBA</v>
      </c>
      <c r="O46" s="236">
        <f t="shared" si="7"/>
        <v>0</v>
      </c>
      <c r="P46" s="236">
        <f t="shared" si="8"/>
        <v>0</v>
      </c>
      <c r="Q46" s="236">
        <f t="shared" si="8"/>
        <v>0</v>
      </c>
      <c r="R46" s="236">
        <f t="shared" si="8"/>
        <v>0</v>
      </c>
      <c r="S46" s="238">
        <f>IF(O46=1,0,IF(P46=1,'WHT Rates - MPEG HEVC VIA'!$H$3,IF(Q46=1,'WHT Rates - MPEG HEVC VIA'!$H$11,IF(R46=1,'Via Summary'!$B$9,_xlfn.XLOOKUP(D46,'WHT Rates'!$B$4:$B$56,'WHT Rates'!$C$4:$C$56)/100))))</f>
        <v>0.1</v>
      </c>
      <c r="T46" s="244">
        <f t="shared" si="9"/>
        <v>976.68</v>
      </c>
      <c r="U46" s="238">
        <f>IF(O46=1,0,IF(P46=1,'WHT Rates - MPEG HEVC VIA'!$H$3,IF(Q46=1,'WHT Rates - MPEG HEVC VIA'!$H$11,IF(R46=1,'Via Summary'!$B$9,_xlfn.XLOOKUP(D46,'WHT Rates'!$B$4:$B$56,'WHT Rates'!$E$4:$E$56)/100))))</f>
        <v>0.1</v>
      </c>
      <c r="V46" s="244">
        <f t="shared" si="10"/>
        <v>0</v>
      </c>
      <c r="W46" s="251"/>
      <c r="X46" s="128">
        <f t="shared" si="11"/>
        <v>-976.68</v>
      </c>
      <c r="Y46" s="128">
        <f t="shared" si="12"/>
        <v>0</v>
      </c>
      <c r="Z46" s="251"/>
      <c r="AA46" s="251"/>
      <c r="AB46" s="251"/>
    </row>
    <row r="47" spans="1:28" s="127" customFormat="1" x14ac:dyDescent="0.35">
      <c r="A47" s="214" t="s">
        <v>566</v>
      </c>
      <c r="B47" s="215">
        <v>106487</v>
      </c>
      <c r="C47" s="215" t="s">
        <v>565</v>
      </c>
      <c r="D47" s="215" t="s">
        <v>388</v>
      </c>
      <c r="E47" s="215">
        <v>70454845</v>
      </c>
      <c r="F47" s="215">
        <v>10</v>
      </c>
      <c r="G47" s="215" t="s">
        <v>714</v>
      </c>
      <c r="H47" s="221" t="s">
        <v>1080</v>
      </c>
      <c r="I47" s="234" t="s">
        <v>980</v>
      </c>
      <c r="J47" s="207"/>
      <c r="K47" s="211">
        <v>36</v>
      </c>
      <c r="L47" s="127" t="str">
        <f t="shared" si="0"/>
        <v>0070454845000010</v>
      </c>
      <c r="M47" s="127">
        <f t="shared" si="13"/>
        <v>16</v>
      </c>
      <c r="N47" s="127" t="str">
        <f t="shared" si="2"/>
        <v>00000000/Z_TAK</v>
      </c>
      <c r="O47" s="236">
        <f t="shared" si="7"/>
        <v>0</v>
      </c>
      <c r="P47" s="236">
        <f t="shared" si="8"/>
        <v>0</v>
      </c>
      <c r="Q47" s="236">
        <f t="shared" si="8"/>
        <v>0</v>
      </c>
      <c r="R47" s="236">
        <f t="shared" si="8"/>
        <v>0</v>
      </c>
      <c r="S47" s="238">
        <f>IF(O47=1,0,IF(P47=1,'WHT Rates - MPEG HEVC VIA'!$H$3,IF(Q47=1,'WHT Rates - MPEG HEVC VIA'!$H$11,IF(R47=1,'Via Summary'!$B$9,_xlfn.XLOOKUP(D47,'WHT Rates'!$B$4:$B$56,'WHT Rates'!$C$4:$C$56)/100))))</f>
        <v>0</v>
      </c>
      <c r="T47" s="244">
        <f t="shared" si="9"/>
        <v>0</v>
      </c>
      <c r="U47" s="238">
        <f>IF(O47=1,0,IF(P47=1,'WHT Rates - MPEG HEVC VIA'!$H$3,IF(Q47=1,'WHT Rates - MPEG HEVC VIA'!$H$11,IF(R47=1,'Via Summary'!$B$9,_xlfn.XLOOKUP(D47,'WHT Rates'!$B$4:$B$56,'WHT Rates'!$E$4:$E$56)/100))))</f>
        <v>0</v>
      </c>
      <c r="V47" s="244">
        <f t="shared" si="10"/>
        <v>0</v>
      </c>
      <c r="W47" s="251"/>
      <c r="X47" s="128">
        <f t="shared" si="11"/>
        <v>0</v>
      </c>
      <c r="Y47" s="128">
        <f t="shared" si="12"/>
        <v>0</v>
      </c>
      <c r="Z47" s="251"/>
      <c r="AA47" s="251"/>
      <c r="AB47" s="251"/>
    </row>
    <row r="48" spans="1:28" s="127" customFormat="1" x14ac:dyDescent="0.35">
      <c r="A48" s="214" t="s">
        <v>138</v>
      </c>
      <c r="B48" s="215">
        <v>105441</v>
      </c>
      <c r="C48" s="215" t="s">
        <v>136</v>
      </c>
      <c r="D48" s="215" t="s">
        <v>137</v>
      </c>
      <c r="E48" s="215">
        <v>70454835</v>
      </c>
      <c r="F48" s="215">
        <v>10</v>
      </c>
      <c r="G48" s="215" t="s">
        <v>715</v>
      </c>
      <c r="H48" s="221" t="s">
        <v>1081</v>
      </c>
      <c r="I48" s="234" t="s">
        <v>979</v>
      </c>
      <c r="J48" s="207">
        <v>386462</v>
      </c>
      <c r="K48" s="211"/>
      <c r="L48" s="127" t="str">
        <f t="shared" si="0"/>
        <v>0070454835000010</v>
      </c>
      <c r="M48" s="127">
        <f t="shared" si="13"/>
        <v>16</v>
      </c>
      <c r="N48" s="127" t="str">
        <f t="shared" si="2"/>
        <v>00000000/Z_NLE</v>
      </c>
      <c r="O48" s="236">
        <f t="shared" si="7"/>
        <v>0</v>
      </c>
      <c r="P48" s="236">
        <f t="shared" si="8"/>
        <v>0</v>
      </c>
      <c r="Q48" s="236">
        <f t="shared" si="8"/>
        <v>0</v>
      </c>
      <c r="R48" s="236">
        <f t="shared" si="8"/>
        <v>0</v>
      </c>
      <c r="S48" s="238">
        <f>IF(O48=1,0,IF(P48=1,'WHT Rates - MPEG HEVC VIA'!$H$3,IF(Q48=1,'WHT Rates - MPEG HEVC VIA'!$H$11,IF(R48=1,'Via Summary'!$B$9,_xlfn.XLOOKUP(D48,'WHT Rates'!$B$4:$B$56,'WHT Rates'!$C$4:$C$56)/100))))</f>
        <v>0</v>
      </c>
      <c r="T48" s="244">
        <f t="shared" si="9"/>
        <v>0</v>
      </c>
      <c r="U48" s="238">
        <f>IF(O48=1,0,IF(P48=1,'WHT Rates - MPEG HEVC VIA'!$H$3,IF(Q48=1,'WHT Rates - MPEG HEVC VIA'!$H$11,IF(R48=1,'Via Summary'!$B$9,_xlfn.XLOOKUP(D48,'WHT Rates'!$B$4:$B$56,'WHT Rates'!$E$4:$E$56)/100))))</f>
        <v>0</v>
      </c>
      <c r="V48" s="244">
        <f t="shared" si="10"/>
        <v>0</v>
      </c>
      <c r="W48" s="251"/>
      <c r="X48" s="128">
        <f t="shared" si="11"/>
        <v>0</v>
      </c>
      <c r="Y48" s="128">
        <f t="shared" si="12"/>
        <v>0</v>
      </c>
      <c r="Z48" s="251"/>
      <c r="AA48" s="251"/>
      <c r="AB48" s="251"/>
    </row>
    <row r="49" spans="1:28" s="127" customFormat="1" x14ac:dyDescent="0.35">
      <c r="A49" s="214" t="s">
        <v>138</v>
      </c>
      <c r="B49" s="215">
        <v>105441</v>
      </c>
      <c r="C49" s="215" t="s">
        <v>136</v>
      </c>
      <c r="D49" s="215" t="s">
        <v>137</v>
      </c>
      <c r="E49" s="215">
        <v>70454849</v>
      </c>
      <c r="F49" s="215">
        <v>10</v>
      </c>
      <c r="G49" s="215" t="s">
        <v>716</v>
      </c>
      <c r="H49" s="221" t="s">
        <v>1082</v>
      </c>
      <c r="I49" s="234" t="s">
        <v>980</v>
      </c>
      <c r="J49" s="207">
        <v>5000</v>
      </c>
      <c r="K49" s="211"/>
      <c r="L49" s="127" t="str">
        <f t="shared" si="0"/>
        <v>0070454849000010</v>
      </c>
      <c r="M49" s="127">
        <f t="shared" si="13"/>
        <v>16</v>
      </c>
      <c r="N49" s="127" t="str">
        <f t="shared" si="2"/>
        <v>00000000/Z_PCV</v>
      </c>
      <c r="O49" s="236">
        <f t="shared" si="7"/>
        <v>0</v>
      </c>
      <c r="P49" s="236">
        <f t="shared" si="8"/>
        <v>0</v>
      </c>
      <c r="Q49" s="236">
        <f t="shared" si="8"/>
        <v>0</v>
      </c>
      <c r="R49" s="236">
        <f t="shared" si="8"/>
        <v>0</v>
      </c>
      <c r="S49" s="238">
        <f>IF(O49=1,0,IF(P49=1,'WHT Rates - MPEG HEVC VIA'!$H$3,IF(Q49=1,'WHT Rates - MPEG HEVC VIA'!$H$11,IF(R49=1,'Via Summary'!$B$9,_xlfn.XLOOKUP(D49,'WHT Rates'!$B$4:$B$56,'WHT Rates'!$C$4:$C$56)/100))))</f>
        <v>0</v>
      </c>
      <c r="T49" s="244">
        <f t="shared" si="9"/>
        <v>0</v>
      </c>
      <c r="U49" s="238">
        <f>IF(O49=1,0,IF(P49=1,'WHT Rates - MPEG HEVC VIA'!$H$3,IF(Q49=1,'WHT Rates - MPEG HEVC VIA'!$H$11,IF(R49=1,'Via Summary'!$B$9,_xlfn.XLOOKUP(D49,'WHT Rates'!$B$4:$B$56,'WHT Rates'!$E$4:$E$56)/100))))</f>
        <v>0</v>
      </c>
      <c r="V49" s="244">
        <f t="shared" si="10"/>
        <v>0</v>
      </c>
      <c r="W49" s="251"/>
      <c r="X49" s="128">
        <f t="shared" si="11"/>
        <v>0</v>
      </c>
      <c r="Y49" s="128">
        <f t="shared" si="12"/>
        <v>0</v>
      </c>
      <c r="Z49" s="251"/>
      <c r="AA49" s="251"/>
      <c r="AB49" s="251"/>
    </row>
    <row r="50" spans="1:28" s="127" customFormat="1" x14ac:dyDescent="0.35">
      <c r="A50" s="214" t="s">
        <v>138</v>
      </c>
      <c r="B50" s="215">
        <v>105441</v>
      </c>
      <c r="C50" s="215" t="s">
        <v>136</v>
      </c>
      <c r="D50" s="215" t="s">
        <v>137</v>
      </c>
      <c r="E50" s="215">
        <v>70454863</v>
      </c>
      <c r="F50" s="215">
        <v>30</v>
      </c>
      <c r="G50" s="215" t="s">
        <v>1083</v>
      </c>
      <c r="H50" s="221" t="s">
        <v>1084</v>
      </c>
      <c r="I50" s="234" t="s">
        <v>1085</v>
      </c>
      <c r="J50" s="207">
        <v>-48288.47</v>
      </c>
      <c r="K50" s="211"/>
      <c r="L50" s="127" t="str">
        <f t="shared" si="0"/>
        <v>0070454863000030</v>
      </c>
      <c r="M50" s="127">
        <f t="shared" si="13"/>
        <v>16</v>
      </c>
      <c r="N50" s="127" t="str">
        <f t="shared" si="2"/>
        <v>00000000/ACT ASSET</v>
      </c>
      <c r="O50" s="236">
        <f t="shared" si="7"/>
        <v>0</v>
      </c>
      <c r="P50" s="236">
        <f t="shared" si="8"/>
        <v>0</v>
      </c>
      <c r="Q50" s="236">
        <f t="shared" si="8"/>
        <v>0</v>
      </c>
      <c r="R50" s="236">
        <f t="shared" si="8"/>
        <v>0</v>
      </c>
      <c r="S50" s="238">
        <f>IF(O50=1,0,IF(P50=1,'WHT Rates - MPEG HEVC VIA'!$H$3,IF(Q50=1,'WHT Rates - MPEG HEVC VIA'!$H$11,IF(R50=1,'Via Summary'!$B$9,_xlfn.XLOOKUP(D50,'WHT Rates'!$B$4:$B$56,'WHT Rates'!$C$4:$C$56)/100))))</f>
        <v>0</v>
      </c>
      <c r="T50" s="244">
        <f t="shared" si="9"/>
        <v>0</v>
      </c>
      <c r="U50" s="238">
        <f>IF(O50=1,0,IF(P50=1,'WHT Rates - MPEG HEVC VIA'!$H$3,IF(Q50=1,'WHT Rates - MPEG HEVC VIA'!$H$11,IF(R50=1,'Via Summary'!$B$9,_xlfn.XLOOKUP(D50,'WHT Rates'!$B$4:$B$56,'WHT Rates'!$E$4:$E$56)/100))))</f>
        <v>0</v>
      </c>
      <c r="V50" s="244">
        <f t="shared" si="10"/>
        <v>0</v>
      </c>
      <c r="W50" s="251"/>
      <c r="X50" s="128">
        <f t="shared" si="11"/>
        <v>0</v>
      </c>
      <c r="Y50" s="128">
        <f t="shared" si="12"/>
        <v>0</v>
      </c>
      <c r="Z50" s="251"/>
      <c r="AA50" s="251"/>
      <c r="AB50" s="251"/>
    </row>
    <row r="51" spans="1:28" s="127" customFormat="1" x14ac:dyDescent="0.35">
      <c r="A51" s="214" t="s">
        <v>138</v>
      </c>
      <c r="B51" s="215">
        <v>105441</v>
      </c>
      <c r="C51" s="215" t="s">
        <v>136</v>
      </c>
      <c r="D51" s="215" t="s">
        <v>137</v>
      </c>
      <c r="E51" s="215">
        <v>70455694</v>
      </c>
      <c r="F51" s="215">
        <v>10</v>
      </c>
      <c r="G51" s="215" t="s">
        <v>700</v>
      </c>
      <c r="H51" s="221" t="s">
        <v>1086</v>
      </c>
      <c r="I51" s="234" t="s">
        <v>1085</v>
      </c>
      <c r="J51" s="207">
        <v>7135268.21</v>
      </c>
      <c r="K51" s="211"/>
      <c r="L51" s="127" t="str">
        <f t="shared" si="0"/>
        <v>0070455694000010</v>
      </c>
      <c r="M51" s="127">
        <f t="shared" si="13"/>
        <v>16</v>
      </c>
      <c r="N51" s="127" t="str">
        <f t="shared" si="2"/>
        <v>00000000/Z_DMA</v>
      </c>
      <c r="O51" s="236">
        <f t="shared" si="7"/>
        <v>0</v>
      </c>
      <c r="P51" s="236">
        <f t="shared" si="8"/>
        <v>0</v>
      </c>
      <c r="Q51" s="236">
        <f t="shared" si="8"/>
        <v>0</v>
      </c>
      <c r="R51" s="236">
        <f t="shared" si="8"/>
        <v>0</v>
      </c>
      <c r="S51" s="238">
        <f>IF(O51=1,0,IF(P51=1,'WHT Rates - MPEG HEVC VIA'!$H$3,IF(Q51=1,'WHT Rates - MPEG HEVC VIA'!$H$11,IF(R51=1,'Via Summary'!$B$9,_xlfn.XLOOKUP(D51,'WHT Rates'!$B$4:$B$56,'WHT Rates'!$C$4:$C$56)/100))))</f>
        <v>0</v>
      </c>
      <c r="T51" s="244">
        <f t="shared" si="9"/>
        <v>0</v>
      </c>
      <c r="U51" s="238">
        <f>IF(O51=1,0,IF(P51=1,'WHT Rates - MPEG HEVC VIA'!$H$3,IF(Q51=1,'WHT Rates - MPEG HEVC VIA'!$H$11,IF(R51=1,'Via Summary'!$B$9,_xlfn.XLOOKUP(D51,'WHT Rates'!$B$4:$B$56,'WHT Rates'!$E$4:$E$56)/100))))</f>
        <v>0</v>
      </c>
      <c r="V51" s="244">
        <f t="shared" si="10"/>
        <v>0</v>
      </c>
      <c r="W51" s="251"/>
      <c r="X51" s="128">
        <f t="shared" si="11"/>
        <v>0</v>
      </c>
      <c r="Y51" s="128">
        <f t="shared" si="12"/>
        <v>0</v>
      </c>
      <c r="Z51" s="251"/>
      <c r="AA51" s="251"/>
      <c r="AB51" s="251"/>
    </row>
    <row r="52" spans="1:28" s="127" customFormat="1" x14ac:dyDescent="0.35">
      <c r="A52" s="214" t="s">
        <v>138</v>
      </c>
      <c r="B52" s="215">
        <v>105441</v>
      </c>
      <c r="C52" s="215" t="s">
        <v>136</v>
      </c>
      <c r="D52" s="215" t="s">
        <v>137</v>
      </c>
      <c r="E52" s="215">
        <v>70455694</v>
      </c>
      <c r="F52" s="215">
        <v>20</v>
      </c>
      <c r="G52" s="215" t="s">
        <v>710</v>
      </c>
      <c r="H52" s="221" t="s">
        <v>1087</v>
      </c>
      <c r="I52" s="234" t="s">
        <v>1085</v>
      </c>
      <c r="J52" s="207">
        <v>1250000</v>
      </c>
      <c r="K52" s="211"/>
      <c r="L52" s="127" t="str">
        <f t="shared" si="0"/>
        <v>0070455694000020</v>
      </c>
      <c r="M52" s="127">
        <f t="shared" si="13"/>
        <v>16</v>
      </c>
      <c r="N52" s="127" t="str">
        <f t="shared" si="2"/>
        <v>00000000/Z_SPKW</v>
      </c>
      <c r="O52" s="236">
        <f t="shared" si="7"/>
        <v>0</v>
      </c>
      <c r="P52" s="236">
        <f t="shared" si="8"/>
        <v>0</v>
      </c>
      <c r="Q52" s="236">
        <f t="shared" si="8"/>
        <v>0</v>
      </c>
      <c r="R52" s="236">
        <f t="shared" si="8"/>
        <v>0</v>
      </c>
      <c r="S52" s="238">
        <f>IF(O52=1,0,IF(P52=1,'WHT Rates - MPEG HEVC VIA'!$H$3,IF(Q52=1,'WHT Rates - MPEG HEVC VIA'!$H$11,IF(R52=1,'Via Summary'!$B$9,_xlfn.XLOOKUP(D52,'WHT Rates'!$B$4:$B$56,'WHT Rates'!$C$4:$C$56)/100))))</f>
        <v>0</v>
      </c>
      <c r="T52" s="244">
        <f t="shared" si="9"/>
        <v>0</v>
      </c>
      <c r="U52" s="238">
        <f>IF(O52=1,0,IF(P52=1,'WHT Rates - MPEG HEVC VIA'!$H$3,IF(Q52=1,'WHT Rates - MPEG HEVC VIA'!$H$11,IF(R52=1,'Via Summary'!$B$9,_xlfn.XLOOKUP(D52,'WHT Rates'!$B$4:$B$56,'WHT Rates'!$E$4:$E$56)/100))))</f>
        <v>0</v>
      </c>
      <c r="V52" s="244">
        <f t="shared" si="10"/>
        <v>0</v>
      </c>
      <c r="W52" s="251"/>
      <c r="X52" s="128">
        <f t="shared" si="11"/>
        <v>0</v>
      </c>
      <c r="Y52" s="128">
        <f t="shared" si="12"/>
        <v>0</v>
      </c>
      <c r="Z52" s="251"/>
      <c r="AA52" s="251"/>
      <c r="AB52" s="251"/>
    </row>
    <row r="53" spans="1:28" s="127" customFormat="1" x14ac:dyDescent="0.35">
      <c r="A53" s="214" t="s">
        <v>138</v>
      </c>
      <c r="B53" s="215">
        <v>105441</v>
      </c>
      <c r="C53" s="215" t="s">
        <v>136</v>
      </c>
      <c r="D53" s="215" t="s">
        <v>137</v>
      </c>
      <c r="E53" s="215">
        <v>70455694</v>
      </c>
      <c r="F53" s="215">
        <v>30</v>
      </c>
      <c r="G53" s="215" t="s">
        <v>749</v>
      </c>
      <c r="H53" s="221" t="s">
        <v>1088</v>
      </c>
      <c r="I53" s="234" t="s">
        <v>1085</v>
      </c>
      <c r="J53" s="207">
        <v>14322606.68</v>
      </c>
      <c r="K53" s="211"/>
      <c r="L53" s="127" t="str">
        <f t="shared" si="0"/>
        <v>0070455694000030</v>
      </c>
      <c r="M53" s="127">
        <f t="shared" si="13"/>
        <v>16</v>
      </c>
      <c r="N53" s="127" t="str">
        <f t="shared" si="2"/>
        <v>00000000/Z_MBL</v>
      </c>
      <c r="O53" s="236">
        <f t="shared" si="7"/>
        <v>0</v>
      </c>
      <c r="P53" s="236">
        <f t="shared" si="8"/>
        <v>0</v>
      </c>
      <c r="Q53" s="236">
        <f t="shared" si="8"/>
        <v>0</v>
      </c>
      <c r="R53" s="236">
        <f t="shared" si="8"/>
        <v>0</v>
      </c>
      <c r="S53" s="238">
        <f>IF(O53=1,0,IF(P53=1,'WHT Rates - MPEG HEVC VIA'!$H$3,IF(Q53=1,'WHT Rates - MPEG HEVC VIA'!$H$11,IF(R53=1,'Via Summary'!$B$9,_xlfn.XLOOKUP(D53,'WHT Rates'!$B$4:$B$56,'WHT Rates'!$C$4:$C$56)/100))))</f>
        <v>0</v>
      </c>
      <c r="T53" s="244">
        <f t="shared" si="9"/>
        <v>0</v>
      </c>
      <c r="U53" s="238">
        <f>IF(O53=1,0,IF(P53=1,'WHT Rates - MPEG HEVC VIA'!$H$3,IF(Q53=1,'WHT Rates - MPEG HEVC VIA'!$H$11,IF(R53=1,'Via Summary'!$B$9,_xlfn.XLOOKUP(D53,'WHT Rates'!$B$4:$B$56,'WHT Rates'!$E$4:$E$56)/100))))</f>
        <v>0</v>
      </c>
      <c r="V53" s="244">
        <f t="shared" si="10"/>
        <v>0</v>
      </c>
      <c r="W53" s="251"/>
      <c r="X53" s="128">
        <f t="shared" si="11"/>
        <v>0</v>
      </c>
      <c r="Y53" s="128">
        <f t="shared" si="12"/>
        <v>0</v>
      </c>
      <c r="Z53" s="251"/>
      <c r="AA53" s="251"/>
      <c r="AB53" s="251"/>
    </row>
    <row r="54" spans="1:28" s="127" customFormat="1" x14ac:dyDescent="0.35">
      <c r="A54" s="214" t="s">
        <v>138</v>
      </c>
      <c r="B54" s="215">
        <v>105441</v>
      </c>
      <c r="C54" s="215" t="s">
        <v>136</v>
      </c>
      <c r="D54" s="215" t="s">
        <v>137</v>
      </c>
      <c r="E54" s="215">
        <v>70455694</v>
      </c>
      <c r="F54" s="215">
        <v>40</v>
      </c>
      <c r="G54" s="215" t="s">
        <v>761</v>
      </c>
      <c r="H54" s="221" t="s">
        <v>1089</v>
      </c>
      <c r="I54" s="234" t="s">
        <v>1085</v>
      </c>
      <c r="J54" s="207">
        <v>5224329.78</v>
      </c>
      <c r="K54" s="211"/>
      <c r="L54" s="127" t="str">
        <f t="shared" si="0"/>
        <v>0070455694000040</v>
      </c>
      <c r="M54" s="127">
        <f t="shared" si="13"/>
        <v>16</v>
      </c>
      <c r="N54" s="127" t="str">
        <f t="shared" si="2"/>
        <v>00000000/Z_W8TB</v>
      </c>
      <c r="O54" s="236">
        <f t="shared" si="7"/>
        <v>0</v>
      </c>
      <c r="P54" s="236">
        <f t="shared" si="8"/>
        <v>0</v>
      </c>
      <c r="Q54" s="236">
        <f t="shared" si="8"/>
        <v>0</v>
      </c>
      <c r="R54" s="236">
        <f t="shared" si="8"/>
        <v>0</v>
      </c>
      <c r="S54" s="238">
        <f>IF(O54=1,0,IF(P54=1,'WHT Rates - MPEG HEVC VIA'!$H$3,IF(Q54=1,'WHT Rates - MPEG HEVC VIA'!$H$11,IF(R54=1,'Via Summary'!$B$9,_xlfn.XLOOKUP(D54,'WHT Rates'!$B$4:$B$56,'WHT Rates'!$C$4:$C$56)/100))))</f>
        <v>0</v>
      </c>
      <c r="T54" s="244">
        <f t="shared" si="9"/>
        <v>0</v>
      </c>
      <c r="U54" s="238">
        <f>IF(O54=1,0,IF(P54=1,'WHT Rates - MPEG HEVC VIA'!$H$3,IF(Q54=1,'WHT Rates - MPEG HEVC VIA'!$H$11,IF(R54=1,'Via Summary'!$B$9,_xlfn.XLOOKUP(D54,'WHT Rates'!$B$4:$B$56,'WHT Rates'!$E$4:$E$56)/100))))</f>
        <v>0</v>
      </c>
      <c r="V54" s="244">
        <f t="shared" si="10"/>
        <v>0</v>
      </c>
      <c r="W54" s="251"/>
      <c r="X54" s="128">
        <f t="shared" si="11"/>
        <v>0</v>
      </c>
      <c r="Y54" s="128">
        <f t="shared" si="12"/>
        <v>0</v>
      </c>
      <c r="Z54" s="251"/>
      <c r="AA54" s="251"/>
      <c r="AB54" s="251"/>
    </row>
    <row r="55" spans="1:28" s="127" customFormat="1" x14ac:dyDescent="0.35">
      <c r="A55" s="214" t="s">
        <v>138</v>
      </c>
      <c r="B55" s="215">
        <v>105441</v>
      </c>
      <c r="C55" s="215" t="s">
        <v>136</v>
      </c>
      <c r="D55" s="215" t="s">
        <v>137</v>
      </c>
      <c r="E55" s="215">
        <v>70455694</v>
      </c>
      <c r="F55" s="215">
        <v>50</v>
      </c>
      <c r="G55" s="215" t="s">
        <v>1090</v>
      </c>
      <c r="H55" s="221" t="s">
        <v>1091</v>
      </c>
      <c r="I55" s="234" t="s">
        <v>1085</v>
      </c>
      <c r="J55" s="207">
        <v>12160424.5</v>
      </c>
      <c r="K55" s="211"/>
      <c r="L55" s="127" t="str">
        <f t="shared" si="0"/>
        <v>0070455694000050</v>
      </c>
      <c r="M55" s="127">
        <f t="shared" si="13"/>
        <v>16</v>
      </c>
      <c r="N55" s="127" t="str">
        <f t="shared" si="2"/>
        <v>00000000/Z_APL</v>
      </c>
      <c r="O55" s="236">
        <f t="shared" si="7"/>
        <v>0</v>
      </c>
      <c r="P55" s="236">
        <f t="shared" si="8"/>
        <v>0</v>
      </c>
      <c r="Q55" s="236">
        <f t="shared" si="8"/>
        <v>0</v>
      </c>
      <c r="R55" s="236">
        <f t="shared" si="8"/>
        <v>0</v>
      </c>
      <c r="S55" s="238">
        <f>IF(O55=1,0,IF(P55=1,'WHT Rates - MPEG HEVC VIA'!$H$3,IF(Q55=1,'WHT Rates - MPEG HEVC VIA'!$H$11,IF(R55=1,'Via Summary'!$B$9,_xlfn.XLOOKUP(D55,'WHT Rates'!$B$4:$B$56,'WHT Rates'!$C$4:$C$56)/100))))</f>
        <v>0</v>
      </c>
      <c r="T55" s="244">
        <f t="shared" si="9"/>
        <v>0</v>
      </c>
      <c r="U55" s="238">
        <f>IF(O55=1,0,IF(P55=1,'WHT Rates - MPEG HEVC VIA'!$H$3,IF(Q55=1,'WHT Rates - MPEG HEVC VIA'!$H$11,IF(R55=1,'Via Summary'!$B$9,_xlfn.XLOOKUP(D55,'WHT Rates'!$B$4:$B$56,'WHT Rates'!$E$4:$E$56)/100))))</f>
        <v>0</v>
      </c>
      <c r="V55" s="244">
        <f t="shared" si="10"/>
        <v>0</v>
      </c>
      <c r="W55" s="251"/>
      <c r="X55" s="128">
        <f t="shared" si="11"/>
        <v>0</v>
      </c>
      <c r="Y55" s="128">
        <f t="shared" si="12"/>
        <v>0</v>
      </c>
      <c r="Z55" s="251"/>
      <c r="AA55" s="251"/>
      <c r="AB55" s="251"/>
    </row>
    <row r="56" spans="1:28" s="127" customFormat="1" x14ac:dyDescent="0.35">
      <c r="A56" s="214" t="s">
        <v>138</v>
      </c>
      <c r="B56" s="215">
        <v>105441</v>
      </c>
      <c r="C56" s="215" t="s">
        <v>136</v>
      </c>
      <c r="D56" s="215" t="s">
        <v>137</v>
      </c>
      <c r="E56" s="215">
        <v>70455694</v>
      </c>
      <c r="F56" s="215">
        <v>60</v>
      </c>
      <c r="G56" s="215" t="s">
        <v>737</v>
      </c>
      <c r="H56" s="221" t="s">
        <v>1092</v>
      </c>
      <c r="I56" s="234" t="s">
        <v>1085</v>
      </c>
      <c r="J56" s="207">
        <v>9255533.1799999997</v>
      </c>
      <c r="K56" s="211"/>
      <c r="L56" s="127" t="str">
        <f t="shared" si="0"/>
        <v>0070455694000060</v>
      </c>
      <c r="M56" s="127">
        <f t="shared" si="13"/>
        <v>16</v>
      </c>
      <c r="N56" s="127" t="str">
        <f t="shared" si="2"/>
        <v>00000000/Z_PC1</v>
      </c>
      <c r="O56" s="236">
        <f t="shared" si="7"/>
        <v>0</v>
      </c>
      <c r="P56" s="236">
        <f t="shared" si="8"/>
        <v>0</v>
      </c>
      <c r="Q56" s="236">
        <f t="shared" si="8"/>
        <v>0</v>
      </c>
      <c r="R56" s="236">
        <f t="shared" si="8"/>
        <v>0</v>
      </c>
      <c r="S56" s="238">
        <f>IF(O56=1,0,IF(P56=1,'WHT Rates - MPEG HEVC VIA'!$H$3,IF(Q56=1,'WHT Rates - MPEG HEVC VIA'!$H$11,IF(R56=1,'Via Summary'!$B$9,_xlfn.XLOOKUP(D56,'WHT Rates'!$B$4:$B$56,'WHT Rates'!$C$4:$C$56)/100))))</f>
        <v>0</v>
      </c>
      <c r="T56" s="244">
        <f t="shared" si="9"/>
        <v>0</v>
      </c>
      <c r="U56" s="238">
        <f>IF(O56=1,0,IF(P56=1,'WHT Rates - MPEG HEVC VIA'!$H$3,IF(Q56=1,'WHT Rates - MPEG HEVC VIA'!$H$11,IF(R56=1,'Via Summary'!$B$9,_xlfn.XLOOKUP(D56,'WHT Rates'!$B$4:$B$56,'WHT Rates'!$E$4:$E$56)/100))))</f>
        <v>0</v>
      </c>
      <c r="V56" s="244">
        <f t="shared" si="10"/>
        <v>0</v>
      </c>
      <c r="W56" s="251"/>
      <c r="X56" s="128">
        <f t="shared" si="11"/>
        <v>0</v>
      </c>
      <c r="Y56" s="128">
        <f t="shared" si="12"/>
        <v>0</v>
      </c>
      <c r="Z56" s="251"/>
      <c r="AA56" s="251"/>
      <c r="AB56" s="251"/>
    </row>
    <row r="57" spans="1:28" s="127" customFormat="1" x14ac:dyDescent="0.35">
      <c r="A57" s="214" t="s">
        <v>138</v>
      </c>
      <c r="B57" s="215">
        <v>105441</v>
      </c>
      <c r="C57" s="215" t="s">
        <v>136</v>
      </c>
      <c r="D57" s="215" t="s">
        <v>137</v>
      </c>
      <c r="E57" s="215">
        <v>70455694</v>
      </c>
      <c r="F57" s="215">
        <v>70</v>
      </c>
      <c r="G57" s="215" t="s">
        <v>749</v>
      </c>
      <c r="H57" s="221" t="s">
        <v>1093</v>
      </c>
      <c r="I57" s="234" t="s">
        <v>1085</v>
      </c>
      <c r="J57" s="207">
        <v>8318369.79</v>
      </c>
      <c r="K57" s="211"/>
      <c r="L57" s="127" t="str">
        <f t="shared" si="0"/>
        <v>0070455694000070</v>
      </c>
      <c r="M57" s="127">
        <f t="shared" si="13"/>
        <v>16</v>
      </c>
      <c r="N57" s="127" t="str">
        <f t="shared" si="2"/>
        <v>00000000/Z_MBL</v>
      </c>
      <c r="O57" s="236">
        <f t="shared" si="7"/>
        <v>0</v>
      </c>
      <c r="P57" s="236">
        <f t="shared" si="8"/>
        <v>0</v>
      </c>
      <c r="Q57" s="236">
        <f t="shared" si="8"/>
        <v>0</v>
      </c>
      <c r="R57" s="236">
        <f t="shared" si="8"/>
        <v>0</v>
      </c>
      <c r="S57" s="238">
        <f>IF(O57=1,0,IF(P57=1,'WHT Rates - MPEG HEVC VIA'!$H$3,IF(Q57=1,'WHT Rates - MPEG HEVC VIA'!$H$11,IF(R57=1,'Via Summary'!$B$9,_xlfn.XLOOKUP(D57,'WHT Rates'!$B$4:$B$56,'WHT Rates'!$C$4:$C$56)/100))))</f>
        <v>0</v>
      </c>
      <c r="T57" s="244">
        <f t="shared" si="9"/>
        <v>0</v>
      </c>
      <c r="U57" s="238">
        <f>IF(O57=1,0,IF(P57=1,'WHT Rates - MPEG HEVC VIA'!$H$3,IF(Q57=1,'WHT Rates - MPEG HEVC VIA'!$H$11,IF(R57=1,'Via Summary'!$B$9,_xlfn.XLOOKUP(D57,'WHT Rates'!$B$4:$B$56,'WHT Rates'!$E$4:$E$56)/100))))</f>
        <v>0</v>
      </c>
      <c r="V57" s="244">
        <f t="shared" si="10"/>
        <v>0</v>
      </c>
      <c r="W57" s="251"/>
      <c r="X57" s="128">
        <f t="shared" si="11"/>
        <v>0</v>
      </c>
      <c r="Y57" s="128">
        <f t="shared" si="12"/>
        <v>0</v>
      </c>
      <c r="Z57" s="251"/>
      <c r="AA57" s="251"/>
      <c r="AB57" s="251"/>
    </row>
    <row r="58" spans="1:28" s="127" customFormat="1" x14ac:dyDescent="0.35">
      <c r="A58" s="214" t="s">
        <v>138</v>
      </c>
      <c r="B58" s="215">
        <v>105441</v>
      </c>
      <c r="C58" s="215" t="s">
        <v>136</v>
      </c>
      <c r="D58" s="215" t="s">
        <v>137</v>
      </c>
      <c r="E58" s="215">
        <v>70455694</v>
      </c>
      <c r="F58" s="215">
        <v>80</v>
      </c>
      <c r="G58" s="215" t="s">
        <v>761</v>
      </c>
      <c r="H58" s="221" t="s">
        <v>1094</v>
      </c>
      <c r="I58" s="234" t="s">
        <v>1085</v>
      </c>
      <c r="J58" s="207">
        <v>333467.86</v>
      </c>
      <c r="K58" s="211"/>
      <c r="L58" s="127" t="str">
        <f t="shared" si="0"/>
        <v>0070455694000080</v>
      </c>
      <c r="M58" s="127">
        <f t="shared" si="13"/>
        <v>16</v>
      </c>
      <c r="N58" s="127" t="str">
        <f t="shared" si="2"/>
        <v>00000000/Z_W8TB</v>
      </c>
      <c r="O58" s="236">
        <f t="shared" si="7"/>
        <v>0</v>
      </c>
      <c r="P58" s="236">
        <f t="shared" si="8"/>
        <v>0</v>
      </c>
      <c r="Q58" s="236">
        <f t="shared" si="8"/>
        <v>0</v>
      </c>
      <c r="R58" s="236">
        <f t="shared" si="8"/>
        <v>0</v>
      </c>
      <c r="S58" s="238">
        <f>IF(O58=1,0,IF(P58=1,'WHT Rates - MPEG HEVC VIA'!$H$3,IF(Q58=1,'WHT Rates - MPEG HEVC VIA'!$H$11,IF(R58=1,'Via Summary'!$B$9,_xlfn.XLOOKUP(D58,'WHT Rates'!$B$4:$B$56,'WHT Rates'!$C$4:$C$56)/100))))</f>
        <v>0</v>
      </c>
      <c r="T58" s="244">
        <f t="shared" si="9"/>
        <v>0</v>
      </c>
      <c r="U58" s="238">
        <f>IF(O58=1,0,IF(P58=1,'WHT Rates - MPEG HEVC VIA'!$H$3,IF(Q58=1,'WHT Rates - MPEG HEVC VIA'!$H$11,IF(R58=1,'Via Summary'!$B$9,_xlfn.XLOOKUP(D58,'WHT Rates'!$B$4:$B$56,'WHT Rates'!$E$4:$E$56)/100))))</f>
        <v>0</v>
      </c>
      <c r="V58" s="244">
        <f t="shared" si="10"/>
        <v>0</v>
      </c>
      <c r="W58" s="251"/>
      <c r="X58" s="128">
        <f t="shared" si="11"/>
        <v>0</v>
      </c>
      <c r="Y58" s="128">
        <f t="shared" si="12"/>
        <v>0</v>
      </c>
      <c r="Z58" s="251"/>
      <c r="AA58" s="251"/>
      <c r="AB58" s="251"/>
    </row>
    <row r="59" spans="1:28" s="127" customFormat="1" x14ac:dyDescent="0.35">
      <c r="A59" s="214" t="s">
        <v>513</v>
      </c>
      <c r="B59" s="215">
        <v>127476</v>
      </c>
      <c r="C59" s="215" t="s">
        <v>24</v>
      </c>
      <c r="D59" s="215" t="s">
        <v>25</v>
      </c>
      <c r="E59" s="215">
        <v>70454979</v>
      </c>
      <c r="F59" s="215">
        <v>10</v>
      </c>
      <c r="G59" s="215" t="s">
        <v>717</v>
      </c>
      <c r="H59" s="221" t="s">
        <v>1095</v>
      </c>
      <c r="I59" s="234" t="s">
        <v>979</v>
      </c>
      <c r="J59" s="207">
        <v>85552.2</v>
      </c>
      <c r="K59" s="211"/>
      <c r="L59" s="127" t="str">
        <f t="shared" si="0"/>
        <v>0070454979000010</v>
      </c>
      <c r="M59" s="127">
        <f t="shared" si="13"/>
        <v>16</v>
      </c>
      <c r="N59" s="127" t="str">
        <f t="shared" si="2"/>
        <v>00000000/Z_DMT</v>
      </c>
      <c r="O59" s="236">
        <f t="shared" si="7"/>
        <v>0</v>
      </c>
      <c r="P59" s="236">
        <f t="shared" si="8"/>
        <v>0</v>
      </c>
      <c r="Q59" s="236">
        <f t="shared" si="8"/>
        <v>0</v>
      </c>
      <c r="R59" s="236">
        <f t="shared" si="8"/>
        <v>0</v>
      </c>
      <c r="S59" s="238">
        <f>IF(O59=1,0,IF(P59=1,'WHT Rates - MPEG HEVC VIA'!$H$3,IF(Q59=1,'WHT Rates - MPEG HEVC VIA'!$H$11,IF(R59=1,'Via Summary'!$B$9,_xlfn.XLOOKUP(D59,'WHT Rates'!$B$4:$B$56,'WHT Rates'!$C$4:$C$56)/100))))</f>
        <v>0.1</v>
      </c>
      <c r="T59" s="244">
        <f t="shared" si="9"/>
        <v>8555.2199999999993</v>
      </c>
      <c r="U59" s="238">
        <f>IF(O59=1,0,IF(P59=1,'WHT Rates - MPEG HEVC VIA'!$H$3,IF(Q59=1,'WHT Rates - MPEG HEVC VIA'!$H$11,IF(R59=1,'Via Summary'!$B$9,_xlfn.XLOOKUP(D59,'WHT Rates'!$B$4:$B$56,'WHT Rates'!$E$4:$E$56)/100))))</f>
        <v>0.1</v>
      </c>
      <c r="V59" s="244">
        <f t="shared" si="10"/>
        <v>0</v>
      </c>
      <c r="W59" s="251"/>
      <c r="X59" s="128">
        <f t="shared" si="11"/>
        <v>-8555.2199999999993</v>
      </c>
      <c r="Y59" s="128">
        <f t="shared" si="12"/>
        <v>0</v>
      </c>
      <c r="Z59" s="251"/>
      <c r="AA59" s="251"/>
      <c r="AB59" s="251"/>
    </row>
    <row r="60" spans="1:28" s="127" customFormat="1" x14ac:dyDescent="0.35">
      <c r="A60" s="214" t="s">
        <v>513</v>
      </c>
      <c r="B60" s="215">
        <v>127476</v>
      </c>
      <c r="C60" s="215" t="s">
        <v>24</v>
      </c>
      <c r="D60" s="215" t="s">
        <v>25</v>
      </c>
      <c r="E60" s="215">
        <v>70454979</v>
      </c>
      <c r="F60" s="215">
        <v>20</v>
      </c>
      <c r="G60" s="215" t="s">
        <v>717</v>
      </c>
      <c r="H60" s="221" t="s">
        <v>1096</v>
      </c>
      <c r="I60" s="234" t="s">
        <v>979</v>
      </c>
      <c r="J60" s="207">
        <v>2700</v>
      </c>
      <c r="K60" s="211"/>
      <c r="L60" s="127" t="str">
        <f t="shared" si="0"/>
        <v>0070454979000020</v>
      </c>
      <c r="M60" s="127">
        <f t="shared" si="13"/>
        <v>16</v>
      </c>
      <c r="N60" s="127" t="str">
        <f t="shared" si="2"/>
        <v>00000000/Z_DMT</v>
      </c>
      <c r="O60" s="236">
        <f t="shared" si="7"/>
        <v>0</v>
      </c>
      <c r="P60" s="236">
        <f t="shared" si="8"/>
        <v>0</v>
      </c>
      <c r="Q60" s="236">
        <f t="shared" si="8"/>
        <v>0</v>
      </c>
      <c r="R60" s="236">
        <f t="shared" si="8"/>
        <v>0</v>
      </c>
      <c r="S60" s="238">
        <f>IF(O60=1,0,IF(P60=1,'WHT Rates - MPEG HEVC VIA'!$H$3,IF(Q60=1,'WHT Rates - MPEG HEVC VIA'!$H$11,IF(R60=1,'Via Summary'!$B$9,_xlfn.XLOOKUP(D60,'WHT Rates'!$B$4:$B$56,'WHT Rates'!$C$4:$C$56)/100))))</f>
        <v>0.1</v>
      </c>
      <c r="T60" s="244">
        <f t="shared" si="9"/>
        <v>270</v>
      </c>
      <c r="U60" s="238">
        <f>IF(O60=1,0,IF(P60=1,'WHT Rates - MPEG HEVC VIA'!$H$3,IF(Q60=1,'WHT Rates - MPEG HEVC VIA'!$H$11,IF(R60=1,'Via Summary'!$B$9,_xlfn.XLOOKUP(D60,'WHT Rates'!$B$4:$B$56,'WHT Rates'!$E$4:$E$56)/100))))</f>
        <v>0.1</v>
      </c>
      <c r="V60" s="244">
        <f t="shared" si="10"/>
        <v>0</v>
      </c>
      <c r="W60" s="251"/>
      <c r="X60" s="128">
        <f t="shared" si="11"/>
        <v>-270</v>
      </c>
      <c r="Y60" s="128">
        <f t="shared" si="12"/>
        <v>0</v>
      </c>
      <c r="Z60" s="251"/>
      <c r="AA60" s="251"/>
      <c r="AB60" s="251"/>
    </row>
    <row r="61" spans="1:28" s="127" customFormat="1" x14ac:dyDescent="0.35">
      <c r="A61" s="214" t="s">
        <v>606</v>
      </c>
      <c r="B61" s="215">
        <v>105545</v>
      </c>
      <c r="C61" s="215" t="s">
        <v>136</v>
      </c>
      <c r="D61" s="215" t="s">
        <v>137</v>
      </c>
      <c r="E61" s="215">
        <v>70455037</v>
      </c>
      <c r="F61" s="215">
        <v>10</v>
      </c>
      <c r="G61" s="215" t="s">
        <v>707</v>
      </c>
      <c r="H61" s="221" t="s">
        <v>1097</v>
      </c>
      <c r="I61" s="234" t="s">
        <v>978</v>
      </c>
      <c r="J61" s="207">
        <v>196316</v>
      </c>
      <c r="K61" s="211"/>
      <c r="L61" s="127" t="str">
        <f t="shared" si="0"/>
        <v>0070455037000010</v>
      </c>
      <c r="M61" s="127">
        <f t="shared" si="13"/>
        <v>16</v>
      </c>
      <c r="N61" s="127" t="str">
        <f t="shared" si="2"/>
        <v>00000000/Z_SDC</v>
      </c>
      <c r="O61" s="236">
        <f t="shared" si="7"/>
        <v>0</v>
      </c>
      <c r="P61" s="236">
        <f t="shared" si="8"/>
        <v>0</v>
      </c>
      <c r="Q61" s="236">
        <f t="shared" si="8"/>
        <v>0</v>
      </c>
      <c r="R61" s="236">
        <f t="shared" si="8"/>
        <v>0</v>
      </c>
      <c r="S61" s="238">
        <f>IF(O61=1,0,IF(P61=1,'WHT Rates - MPEG HEVC VIA'!$H$3,IF(Q61=1,'WHT Rates - MPEG HEVC VIA'!$H$11,IF(R61=1,'Via Summary'!$B$9,_xlfn.XLOOKUP(D61,'WHT Rates'!$B$4:$B$56,'WHT Rates'!$C$4:$C$56)/100))))</f>
        <v>0</v>
      </c>
      <c r="T61" s="244">
        <f t="shared" si="9"/>
        <v>0</v>
      </c>
      <c r="U61" s="238">
        <f>IF(O61=1,0,IF(P61=1,'WHT Rates - MPEG HEVC VIA'!$H$3,IF(Q61=1,'WHT Rates - MPEG HEVC VIA'!$H$11,IF(R61=1,'Via Summary'!$B$9,_xlfn.XLOOKUP(D61,'WHT Rates'!$B$4:$B$56,'WHT Rates'!$E$4:$E$56)/100))))</f>
        <v>0</v>
      </c>
      <c r="V61" s="244">
        <f t="shared" si="10"/>
        <v>0</v>
      </c>
      <c r="W61" s="251"/>
      <c r="X61" s="128">
        <f t="shared" si="11"/>
        <v>0</v>
      </c>
      <c r="Y61" s="128">
        <f t="shared" si="12"/>
        <v>0</v>
      </c>
      <c r="Z61" s="251"/>
      <c r="AA61" s="251"/>
      <c r="AB61" s="251"/>
    </row>
    <row r="62" spans="1:28" s="127" customFormat="1" x14ac:dyDescent="0.35">
      <c r="A62" s="214" t="s">
        <v>241</v>
      </c>
      <c r="B62" s="215">
        <v>115335</v>
      </c>
      <c r="C62" s="215" t="s">
        <v>120</v>
      </c>
      <c r="D62" s="215" t="s">
        <v>121</v>
      </c>
      <c r="E62" s="215">
        <v>70455013</v>
      </c>
      <c r="F62" s="215">
        <v>10</v>
      </c>
      <c r="G62" s="215" t="s">
        <v>702</v>
      </c>
      <c r="H62" s="221" t="s">
        <v>1098</v>
      </c>
      <c r="I62" s="234" t="s">
        <v>979</v>
      </c>
      <c r="J62" s="207">
        <v>3023.43</v>
      </c>
      <c r="K62" s="211"/>
      <c r="L62" s="127" t="str">
        <f t="shared" si="0"/>
        <v>0070455013000010</v>
      </c>
      <c r="M62" s="127">
        <f t="shared" si="13"/>
        <v>16</v>
      </c>
      <c r="N62" s="127" t="str">
        <f t="shared" si="2"/>
        <v>00000000/Z_STBIP</v>
      </c>
      <c r="O62" s="236">
        <f t="shared" si="7"/>
        <v>0</v>
      </c>
      <c r="P62" s="236">
        <f t="shared" si="8"/>
        <v>0</v>
      </c>
      <c r="Q62" s="236">
        <f t="shared" si="8"/>
        <v>0</v>
      </c>
      <c r="R62" s="236">
        <f t="shared" si="8"/>
        <v>0</v>
      </c>
      <c r="S62" s="238">
        <f>IF(O62=1,0,IF(P62=1,'WHT Rates - MPEG HEVC VIA'!$H$3,IF(Q62=1,'WHT Rates - MPEG HEVC VIA'!$H$11,IF(R62=1,'Via Summary'!$B$9,_xlfn.XLOOKUP(D62,'WHT Rates'!$B$4:$B$56,'WHT Rates'!$C$4:$C$56)/100))))</f>
        <v>0.2</v>
      </c>
      <c r="T62" s="244">
        <f t="shared" si="9"/>
        <v>604.68600000000004</v>
      </c>
      <c r="U62" s="238">
        <f>IF(O62=1,0,IF(P62=1,'WHT Rates - MPEG HEVC VIA'!$H$3,IF(Q62=1,'WHT Rates - MPEG HEVC VIA'!$H$11,IF(R62=1,'Via Summary'!$B$9,_xlfn.XLOOKUP(D62,'WHT Rates'!$B$4:$B$56,'WHT Rates'!$E$4:$E$56)/100))))</f>
        <v>0.1</v>
      </c>
      <c r="V62" s="244">
        <f t="shared" si="10"/>
        <v>0</v>
      </c>
      <c r="W62" s="251"/>
      <c r="X62" s="128">
        <f t="shared" si="11"/>
        <v>-604.69000000000005</v>
      </c>
      <c r="Y62" s="128">
        <f t="shared" si="12"/>
        <v>0</v>
      </c>
      <c r="Z62" s="251"/>
      <c r="AA62" s="251"/>
      <c r="AB62" s="251"/>
    </row>
    <row r="63" spans="1:28" s="127" customFormat="1" x14ac:dyDescent="0.35">
      <c r="A63" s="214" t="s">
        <v>241</v>
      </c>
      <c r="B63" s="215">
        <v>115335</v>
      </c>
      <c r="C63" s="215" t="s">
        <v>120</v>
      </c>
      <c r="D63" s="215" t="s">
        <v>121</v>
      </c>
      <c r="E63" s="215">
        <v>70455013</v>
      </c>
      <c r="F63" s="215">
        <v>20</v>
      </c>
      <c r="G63" s="215" t="s">
        <v>702</v>
      </c>
      <c r="H63" s="221" t="s">
        <v>1099</v>
      </c>
      <c r="I63" s="234" t="s">
        <v>979</v>
      </c>
      <c r="J63" s="207">
        <v>58538.12</v>
      </c>
      <c r="K63" s="211"/>
      <c r="L63" s="127" t="str">
        <f t="shared" si="0"/>
        <v>0070455013000020</v>
      </c>
      <c r="M63" s="127">
        <f t="shared" si="13"/>
        <v>16</v>
      </c>
      <c r="N63" s="127" t="str">
        <f t="shared" si="2"/>
        <v>00000000/Z_STBIP</v>
      </c>
      <c r="O63" s="236">
        <f t="shared" si="7"/>
        <v>0</v>
      </c>
      <c r="P63" s="236">
        <f t="shared" si="8"/>
        <v>0</v>
      </c>
      <c r="Q63" s="236">
        <f t="shared" si="8"/>
        <v>0</v>
      </c>
      <c r="R63" s="236">
        <f t="shared" si="8"/>
        <v>0</v>
      </c>
      <c r="S63" s="238">
        <f>IF(O63=1,0,IF(P63=1,'WHT Rates - MPEG HEVC VIA'!$H$3,IF(Q63=1,'WHT Rates - MPEG HEVC VIA'!$H$11,IF(R63=1,'Via Summary'!$B$9,_xlfn.XLOOKUP(D63,'WHT Rates'!$B$4:$B$56,'WHT Rates'!$C$4:$C$56)/100))))</f>
        <v>0.2</v>
      </c>
      <c r="T63" s="244">
        <f t="shared" si="9"/>
        <v>11707.624000000002</v>
      </c>
      <c r="U63" s="238">
        <f>IF(O63=1,0,IF(P63=1,'WHT Rates - MPEG HEVC VIA'!$H$3,IF(Q63=1,'WHT Rates - MPEG HEVC VIA'!$H$11,IF(R63=1,'Via Summary'!$B$9,_xlfn.XLOOKUP(D63,'WHT Rates'!$B$4:$B$56,'WHT Rates'!$E$4:$E$56)/100))))</f>
        <v>0.1</v>
      </c>
      <c r="V63" s="244">
        <f t="shared" si="10"/>
        <v>0</v>
      </c>
      <c r="W63" s="251"/>
      <c r="X63" s="128">
        <f t="shared" si="11"/>
        <v>-11707.62</v>
      </c>
      <c r="Y63" s="128">
        <f t="shared" si="12"/>
        <v>0</v>
      </c>
      <c r="Z63" s="251"/>
      <c r="AA63" s="251"/>
      <c r="AB63" s="251"/>
    </row>
    <row r="64" spans="1:28" s="127" customFormat="1" x14ac:dyDescent="0.35">
      <c r="A64" s="214" t="s">
        <v>241</v>
      </c>
      <c r="B64" s="215">
        <v>115335</v>
      </c>
      <c r="C64" s="215" t="s">
        <v>120</v>
      </c>
      <c r="D64" s="215" t="s">
        <v>121</v>
      </c>
      <c r="E64" s="215">
        <v>70455013</v>
      </c>
      <c r="F64" s="215">
        <v>30</v>
      </c>
      <c r="G64" s="215" t="s">
        <v>702</v>
      </c>
      <c r="H64" s="221" t="s">
        <v>1100</v>
      </c>
      <c r="I64" s="234" t="s">
        <v>979</v>
      </c>
      <c r="J64" s="207">
        <v>412672.06</v>
      </c>
      <c r="K64" s="211"/>
      <c r="L64" s="127" t="str">
        <f t="shared" si="0"/>
        <v>0070455013000030</v>
      </c>
      <c r="M64" s="127">
        <f t="shared" si="13"/>
        <v>16</v>
      </c>
      <c r="N64" s="127" t="str">
        <f t="shared" si="2"/>
        <v>00000000/Z_STBIP</v>
      </c>
      <c r="O64" s="236">
        <f t="shared" si="7"/>
        <v>0</v>
      </c>
      <c r="P64" s="236">
        <f t="shared" si="8"/>
        <v>0</v>
      </c>
      <c r="Q64" s="236">
        <f t="shared" si="8"/>
        <v>0</v>
      </c>
      <c r="R64" s="236">
        <f t="shared" si="8"/>
        <v>0</v>
      </c>
      <c r="S64" s="238">
        <f>IF(O64=1,0,IF(P64=1,'WHT Rates - MPEG HEVC VIA'!$H$3,IF(Q64=1,'WHT Rates - MPEG HEVC VIA'!$H$11,IF(R64=1,'Via Summary'!$B$9,_xlfn.XLOOKUP(D64,'WHT Rates'!$B$4:$B$56,'WHT Rates'!$C$4:$C$56)/100))))</f>
        <v>0.2</v>
      </c>
      <c r="T64" s="244">
        <f t="shared" si="9"/>
        <v>82534.412000000011</v>
      </c>
      <c r="U64" s="238">
        <f>IF(O64=1,0,IF(P64=1,'WHT Rates - MPEG HEVC VIA'!$H$3,IF(Q64=1,'WHT Rates - MPEG HEVC VIA'!$H$11,IF(R64=1,'Via Summary'!$B$9,_xlfn.XLOOKUP(D64,'WHT Rates'!$B$4:$B$56,'WHT Rates'!$E$4:$E$56)/100))))</f>
        <v>0.1</v>
      </c>
      <c r="V64" s="244">
        <f t="shared" si="10"/>
        <v>0</v>
      </c>
      <c r="W64" s="251"/>
      <c r="X64" s="128">
        <f t="shared" si="11"/>
        <v>-82534.41</v>
      </c>
      <c r="Y64" s="128">
        <f t="shared" si="12"/>
        <v>0</v>
      </c>
      <c r="Z64" s="251"/>
      <c r="AA64" s="251"/>
      <c r="AB64" s="251"/>
    </row>
    <row r="65" spans="1:28" s="127" customFormat="1" x14ac:dyDescent="0.35">
      <c r="A65" s="214" t="s">
        <v>241</v>
      </c>
      <c r="B65" s="215">
        <v>115335</v>
      </c>
      <c r="C65" s="215" t="s">
        <v>120</v>
      </c>
      <c r="D65" s="215" t="s">
        <v>121</v>
      </c>
      <c r="E65" s="215">
        <v>70455013</v>
      </c>
      <c r="F65" s="215">
        <v>40</v>
      </c>
      <c r="G65" s="215" t="s">
        <v>702</v>
      </c>
      <c r="H65" s="221" t="s">
        <v>1101</v>
      </c>
      <c r="I65" s="234" t="s">
        <v>979</v>
      </c>
      <c r="J65" s="207">
        <v>58836.08</v>
      </c>
      <c r="K65" s="211"/>
      <c r="L65" s="127" t="str">
        <f t="shared" si="0"/>
        <v>0070455013000040</v>
      </c>
      <c r="M65" s="127">
        <f t="shared" si="13"/>
        <v>16</v>
      </c>
      <c r="N65" s="127" t="str">
        <f t="shared" si="2"/>
        <v>00000000/Z_STBIP</v>
      </c>
      <c r="O65" s="236">
        <f t="shared" si="7"/>
        <v>0</v>
      </c>
      <c r="P65" s="236">
        <f t="shared" si="8"/>
        <v>0</v>
      </c>
      <c r="Q65" s="236">
        <f t="shared" si="8"/>
        <v>0</v>
      </c>
      <c r="R65" s="236">
        <f t="shared" si="8"/>
        <v>0</v>
      </c>
      <c r="S65" s="238">
        <f>IF(O65=1,0,IF(P65=1,'WHT Rates - MPEG HEVC VIA'!$H$3,IF(Q65=1,'WHT Rates - MPEG HEVC VIA'!$H$11,IF(R65=1,'Via Summary'!$B$9,_xlfn.XLOOKUP(D65,'WHT Rates'!$B$4:$B$56,'WHT Rates'!$C$4:$C$56)/100))))</f>
        <v>0.2</v>
      </c>
      <c r="T65" s="244">
        <f t="shared" si="9"/>
        <v>11767.216</v>
      </c>
      <c r="U65" s="238">
        <f>IF(O65=1,0,IF(P65=1,'WHT Rates - MPEG HEVC VIA'!$H$3,IF(Q65=1,'WHT Rates - MPEG HEVC VIA'!$H$11,IF(R65=1,'Via Summary'!$B$9,_xlfn.XLOOKUP(D65,'WHT Rates'!$B$4:$B$56,'WHT Rates'!$E$4:$E$56)/100))))</f>
        <v>0.1</v>
      </c>
      <c r="V65" s="244">
        <f t="shared" si="10"/>
        <v>0</v>
      </c>
      <c r="W65" s="251"/>
      <c r="X65" s="128">
        <f t="shared" si="11"/>
        <v>-11767.22</v>
      </c>
      <c r="Y65" s="128">
        <f t="shared" si="12"/>
        <v>0</v>
      </c>
      <c r="Z65" s="251"/>
      <c r="AA65" s="251"/>
      <c r="AB65" s="251"/>
    </row>
    <row r="66" spans="1:28" s="127" customFormat="1" x14ac:dyDescent="0.35">
      <c r="A66" s="214" t="s">
        <v>122</v>
      </c>
      <c r="B66" s="215">
        <v>105350</v>
      </c>
      <c r="C66" s="215" t="s">
        <v>123</v>
      </c>
      <c r="D66" s="215" t="s">
        <v>124</v>
      </c>
      <c r="E66" s="215">
        <v>70455068</v>
      </c>
      <c r="F66" s="215">
        <v>10</v>
      </c>
      <c r="G66" s="215" t="s">
        <v>718</v>
      </c>
      <c r="H66" s="221" t="s">
        <v>1102</v>
      </c>
      <c r="I66" s="234" t="s">
        <v>979</v>
      </c>
      <c r="J66" s="207"/>
      <c r="K66" s="211">
        <v>48565.37</v>
      </c>
      <c r="L66" s="127" t="str">
        <f t="shared" ref="L66:L129" si="14">IF(LEN(F66)=2,CONCATENATE("00",E66,"0000",F66),CONCATENATE("00",E66,"000",F66))</f>
        <v>0070455068000010</v>
      </c>
      <c r="M66" s="127">
        <f t="shared" si="13"/>
        <v>16</v>
      </c>
      <c r="N66" s="127" t="str">
        <f t="shared" ref="N66:N129" si="15">CONCATENATE("00000000/",G66)</f>
        <v>00000000/Z_DTB</v>
      </c>
      <c r="O66" s="236">
        <f t="shared" si="7"/>
        <v>0</v>
      </c>
      <c r="P66" s="236">
        <f t="shared" si="8"/>
        <v>0</v>
      </c>
      <c r="Q66" s="236">
        <f t="shared" si="8"/>
        <v>0</v>
      </c>
      <c r="R66" s="236">
        <f t="shared" si="8"/>
        <v>0</v>
      </c>
      <c r="S66" s="238">
        <f>IF(O66=1,0,IF(P66=1,'WHT Rates - MPEG HEVC VIA'!$H$3,IF(Q66=1,'WHT Rates - MPEG HEVC VIA'!$H$11,IF(R66=1,'Via Summary'!$B$9,_xlfn.XLOOKUP(D66,'WHT Rates'!$B$4:$B$56,'WHT Rates'!$C$4:$C$56)/100))))</f>
        <v>0.1</v>
      </c>
      <c r="T66" s="244">
        <f t="shared" si="9"/>
        <v>0</v>
      </c>
      <c r="U66" s="238">
        <f>IF(O66=1,0,IF(P66=1,'WHT Rates - MPEG HEVC VIA'!$H$3,IF(Q66=1,'WHT Rates - MPEG HEVC VIA'!$H$11,IF(R66=1,'Via Summary'!$B$9,_xlfn.XLOOKUP(D66,'WHT Rates'!$B$4:$B$56,'WHT Rates'!$E$4:$E$56)/100))))</f>
        <v>0.1</v>
      </c>
      <c r="V66" s="244">
        <f t="shared" si="10"/>
        <v>4856.5370000000003</v>
      </c>
      <c r="W66" s="251"/>
      <c r="X66" s="128">
        <f t="shared" si="11"/>
        <v>0</v>
      </c>
      <c r="Y66" s="128">
        <f t="shared" si="12"/>
        <v>-4856.54</v>
      </c>
      <c r="Z66" s="251"/>
      <c r="AA66" s="251"/>
      <c r="AB66" s="251"/>
    </row>
    <row r="67" spans="1:28" s="127" customFormat="1" x14ac:dyDescent="0.35">
      <c r="A67" s="214" t="s">
        <v>122</v>
      </c>
      <c r="B67" s="215">
        <v>105350</v>
      </c>
      <c r="C67" s="215" t="s">
        <v>123</v>
      </c>
      <c r="D67" s="215" t="s">
        <v>124</v>
      </c>
      <c r="E67" s="215">
        <v>70455068</v>
      </c>
      <c r="F67" s="215">
        <v>20</v>
      </c>
      <c r="G67" s="215" t="s">
        <v>718</v>
      </c>
      <c r="H67" s="221" t="s">
        <v>1103</v>
      </c>
      <c r="I67" s="234" t="s">
        <v>979</v>
      </c>
      <c r="J67" s="207"/>
      <c r="K67" s="211">
        <v>97675.62</v>
      </c>
      <c r="L67" s="127" t="str">
        <f t="shared" si="14"/>
        <v>0070455068000020</v>
      </c>
      <c r="M67" s="127">
        <f t="shared" si="13"/>
        <v>16</v>
      </c>
      <c r="N67" s="127" t="str">
        <f t="shared" si="15"/>
        <v>00000000/Z_DTB</v>
      </c>
      <c r="O67" s="236">
        <f t="shared" ref="O67:O130" si="16">IF($I67=O$1,1,0)</f>
        <v>0</v>
      </c>
      <c r="P67" s="236">
        <f t="shared" ref="P67:R130" si="17">IF($A67=P$1,1,0)</f>
        <v>0</v>
      </c>
      <c r="Q67" s="236">
        <f t="shared" si="17"/>
        <v>0</v>
      </c>
      <c r="R67" s="236">
        <f t="shared" si="17"/>
        <v>0</v>
      </c>
      <c r="S67" s="238">
        <f>IF(O67=1,0,IF(P67=1,'WHT Rates - MPEG HEVC VIA'!$H$3,IF(Q67=1,'WHT Rates - MPEG HEVC VIA'!$H$11,IF(R67=1,'Via Summary'!$B$9,_xlfn.XLOOKUP(D67,'WHT Rates'!$B$4:$B$56,'WHT Rates'!$C$4:$C$56)/100))))</f>
        <v>0.1</v>
      </c>
      <c r="T67" s="244">
        <f t="shared" ref="T67:T130" si="18">J67*S67</f>
        <v>0</v>
      </c>
      <c r="U67" s="238">
        <f>IF(O67=1,0,IF(P67=1,'WHT Rates - MPEG HEVC VIA'!$H$3,IF(Q67=1,'WHT Rates - MPEG HEVC VIA'!$H$11,IF(R67=1,'Via Summary'!$B$9,_xlfn.XLOOKUP(D67,'WHT Rates'!$B$4:$B$56,'WHT Rates'!$E$4:$E$56)/100))))</f>
        <v>0.1</v>
      </c>
      <c r="V67" s="244">
        <f t="shared" ref="V67:V130" si="19">K67*U67</f>
        <v>9767.5619999999999</v>
      </c>
      <c r="W67" s="251"/>
      <c r="X67" s="128">
        <f t="shared" ref="X67:X130" si="20">ROUND(-1*T67,2)</f>
        <v>0</v>
      </c>
      <c r="Y67" s="128">
        <f t="shared" ref="Y67:Y130" si="21">ROUND(-1*V67,2)</f>
        <v>-9767.56</v>
      </c>
      <c r="Z67" s="251"/>
      <c r="AA67" s="251"/>
      <c r="AB67" s="251"/>
    </row>
    <row r="68" spans="1:28" s="127" customFormat="1" x14ac:dyDescent="0.35">
      <c r="A68" s="214" t="s">
        <v>122</v>
      </c>
      <c r="B68" s="215">
        <v>105350</v>
      </c>
      <c r="C68" s="215" t="s">
        <v>123</v>
      </c>
      <c r="D68" s="215" t="s">
        <v>124</v>
      </c>
      <c r="E68" s="215">
        <v>70455068</v>
      </c>
      <c r="F68" s="215">
        <v>30</v>
      </c>
      <c r="G68" s="215" t="s">
        <v>718</v>
      </c>
      <c r="H68" s="221" t="s">
        <v>1104</v>
      </c>
      <c r="I68" s="234" t="s">
        <v>979</v>
      </c>
      <c r="J68" s="207"/>
      <c r="K68" s="211">
        <v>36180.15</v>
      </c>
      <c r="L68" s="127" t="str">
        <f t="shared" si="14"/>
        <v>0070455068000030</v>
      </c>
      <c r="M68" s="127">
        <f t="shared" ref="M68:M131" si="22">LEN(L68)</f>
        <v>16</v>
      </c>
      <c r="N68" s="127" t="str">
        <f t="shared" si="15"/>
        <v>00000000/Z_DTB</v>
      </c>
      <c r="O68" s="236">
        <f t="shared" si="16"/>
        <v>0</v>
      </c>
      <c r="P68" s="236">
        <f t="shared" si="17"/>
        <v>0</v>
      </c>
      <c r="Q68" s="236">
        <f t="shared" si="17"/>
        <v>0</v>
      </c>
      <c r="R68" s="236">
        <f t="shared" si="17"/>
        <v>0</v>
      </c>
      <c r="S68" s="238">
        <f>IF(O68=1,0,IF(P68=1,'WHT Rates - MPEG HEVC VIA'!$H$3,IF(Q68=1,'WHT Rates - MPEG HEVC VIA'!$H$11,IF(R68=1,'Via Summary'!$B$9,_xlfn.XLOOKUP(D68,'WHT Rates'!$B$4:$B$56,'WHT Rates'!$C$4:$C$56)/100))))</f>
        <v>0.1</v>
      </c>
      <c r="T68" s="244">
        <f t="shared" si="18"/>
        <v>0</v>
      </c>
      <c r="U68" s="238">
        <f>IF(O68=1,0,IF(P68=1,'WHT Rates - MPEG HEVC VIA'!$H$3,IF(Q68=1,'WHT Rates - MPEG HEVC VIA'!$H$11,IF(R68=1,'Via Summary'!$B$9,_xlfn.XLOOKUP(D68,'WHT Rates'!$B$4:$B$56,'WHT Rates'!$E$4:$E$56)/100))))</f>
        <v>0.1</v>
      </c>
      <c r="V68" s="244">
        <f t="shared" si="19"/>
        <v>3618.0150000000003</v>
      </c>
      <c r="W68" s="251"/>
      <c r="X68" s="128">
        <f t="shared" si="20"/>
        <v>0</v>
      </c>
      <c r="Y68" s="128">
        <f t="shared" si="21"/>
        <v>-3618.02</v>
      </c>
      <c r="Z68" s="251"/>
      <c r="AA68" s="251"/>
      <c r="AB68" s="251"/>
    </row>
    <row r="69" spans="1:28" s="127" customFormat="1" x14ac:dyDescent="0.35">
      <c r="A69" s="214" t="s">
        <v>122</v>
      </c>
      <c r="B69" s="215">
        <v>105350</v>
      </c>
      <c r="C69" s="215" t="s">
        <v>123</v>
      </c>
      <c r="D69" s="215" t="s">
        <v>124</v>
      </c>
      <c r="E69" s="215">
        <v>70455068</v>
      </c>
      <c r="F69" s="215">
        <v>40</v>
      </c>
      <c r="G69" s="215" t="s">
        <v>718</v>
      </c>
      <c r="H69" s="221" t="s">
        <v>1105</v>
      </c>
      <c r="I69" s="234" t="s">
        <v>979</v>
      </c>
      <c r="J69" s="207"/>
      <c r="K69" s="211">
        <v>24977.37</v>
      </c>
      <c r="L69" s="127" t="str">
        <f t="shared" si="14"/>
        <v>0070455068000040</v>
      </c>
      <c r="M69" s="127">
        <f t="shared" si="22"/>
        <v>16</v>
      </c>
      <c r="N69" s="127" t="str">
        <f t="shared" si="15"/>
        <v>00000000/Z_DTB</v>
      </c>
      <c r="O69" s="236">
        <f t="shared" si="16"/>
        <v>0</v>
      </c>
      <c r="P69" s="236">
        <f t="shared" si="17"/>
        <v>0</v>
      </c>
      <c r="Q69" s="236">
        <f t="shared" si="17"/>
        <v>0</v>
      </c>
      <c r="R69" s="236">
        <f t="shared" si="17"/>
        <v>0</v>
      </c>
      <c r="S69" s="238">
        <f>IF(O69=1,0,IF(P69=1,'WHT Rates - MPEG HEVC VIA'!$H$3,IF(Q69=1,'WHT Rates - MPEG HEVC VIA'!$H$11,IF(R69=1,'Via Summary'!$B$9,_xlfn.XLOOKUP(D69,'WHT Rates'!$B$4:$B$56,'WHT Rates'!$C$4:$C$56)/100))))</f>
        <v>0.1</v>
      </c>
      <c r="T69" s="244">
        <f t="shared" si="18"/>
        <v>0</v>
      </c>
      <c r="U69" s="238">
        <f>IF(O69=1,0,IF(P69=1,'WHT Rates - MPEG HEVC VIA'!$H$3,IF(Q69=1,'WHT Rates - MPEG HEVC VIA'!$H$11,IF(R69=1,'Via Summary'!$B$9,_xlfn.XLOOKUP(D69,'WHT Rates'!$B$4:$B$56,'WHT Rates'!$E$4:$E$56)/100))))</f>
        <v>0.1</v>
      </c>
      <c r="V69" s="244">
        <f t="shared" si="19"/>
        <v>2497.7370000000001</v>
      </c>
      <c r="W69" s="251"/>
      <c r="X69" s="128">
        <f t="shared" si="20"/>
        <v>0</v>
      </c>
      <c r="Y69" s="128">
        <f t="shared" si="21"/>
        <v>-2497.7399999999998</v>
      </c>
      <c r="Z69" s="251"/>
      <c r="AA69" s="251"/>
      <c r="AB69" s="251"/>
    </row>
    <row r="70" spans="1:28" s="127" customFormat="1" x14ac:dyDescent="0.35">
      <c r="A70" s="214" t="s">
        <v>122</v>
      </c>
      <c r="B70" s="215">
        <v>105350</v>
      </c>
      <c r="C70" s="215" t="s">
        <v>123</v>
      </c>
      <c r="D70" s="215" t="s">
        <v>124</v>
      </c>
      <c r="E70" s="215">
        <v>70455068</v>
      </c>
      <c r="F70" s="215">
        <v>50</v>
      </c>
      <c r="G70" s="215" t="s">
        <v>718</v>
      </c>
      <c r="H70" s="221" t="s">
        <v>1106</v>
      </c>
      <c r="I70" s="234" t="s">
        <v>979</v>
      </c>
      <c r="J70" s="207"/>
      <c r="K70" s="211">
        <v>11158.38</v>
      </c>
      <c r="L70" s="127" t="str">
        <f t="shared" si="14"/>
        <v>0070455068000050</v>
      </c>
      <c r="M70" s="127">
        <f t="shared" si="22"/>
        <v>16</v>
      </c>
      <c r="N70" s="127" t="str">
        <f t="shared" si="15"/>
        <v>00000000/Z_DTB</v>
      </c>
      <c r="O70" s="236">
        <f t="shared" si="16"/>
        <v>0</v>
      </c>
      <c r="P70" s="236">
        <f t="shared" si="17"/>
        <v>0</v>
      </c>
      <c r="Q70" s="236">
        <f t="shared" si="17"/>
        <v>0</v>
      </c>
      <c r="R70" s="236">
        <f t="shared" si="17"/>
        <v>0</v>
      </c>
      <c r="S70" s="238">
        <f>IF(O70=1,0,IF(P70=1,'WHT Rates - MPEG HEVC VIA'!$H$3,IF(Q70=1,'WHT Rates - MPEG HEVC VIA'!$H$11,IF(R70=1,'Via Summary'!$B$9,_xlfn.XLOOKUP(D70,'WHT Rates'!$B$4:$B$56,'WHT Rates'!$C$4:$C$56)/100))))</f>
        <v>0.1</v>
      </c>
      <c r="T70" s="244">
        <f t="shared" si="18"/>
        <v>0</v>
      </c>
      <c r="U70" s="238">
        <f>IF(O70=1,0,IF(P70=1,'WHT Rates - MPEG HEVC VIA'!$H$3,IF(Q70=1,'WHT Rates - MPEG HEVC VIA'!$H$11,IF(R70=1,'Via Summary'!$B$9,_xlfn.XLOOKUP(D70,'WHT Rates'!$B$4:$B$56,'WHT Rates'!$E$4:$E$56)/100))))</f>
        <v>0.1</v>
      </c>
      <c r="V70" s="244">
        <f t="shared" si="19"/>
        <v>1115.838</v>
      </c>
      <c r="W70" s="251"/>
      <c r="X70" s="128">
        <f t="shared" si="20"/>
        <v>0</v>
      </c>
      <c r="Y70" s="128">
        <f t="shared" si="21"/>
        <v>-1115.8399999999999</v>
      </c>
      <c r="Z70" s="251"/>
      <c r="AA70" s="251"/>
      <c r="AB70" s="251"/>
    </row>
    <row r="71" spans="1:28" s="127" customFormat="1" x14ac:dyDescent="0.35">
      <c r="A71" s="214" t="s">
        <v>122</v>
      </c>
      <c r="B71" s="215">
        <v>105350</v>
      </c>
      <c r="C71" s="215" t="s">
        <v>123</v>
      </c>
      <c r="D71" s="215" t="s">
        <v>124</v>
      </c>
      <c r="E71" s="215">
        <v>70455068</v>
      </c>
      <c r="F71" s="215">
        <v>60</v>
      </c>
      <c r="G71" s="215" t="s">
        <v>718</v>
      </c>
      <c r="H71" s="221" t="s">
        <v>1107</v>
      </c>
      <c r="I71" s="234" t="s">
        <v>979</v>
      </c>
      <c r="J71" s="207"/>
      <c r="K71" s="211">
        <v>3642.24</v>
      </c>
      <c r="L71" s="127" t="str">
        <f t="shared" si="14"/>
        <v>0070455068000060</v>
      </c>
      <c r="M71" s="127">
        <f t="shared" si="22"/>
        <v>16</v>
      </c>
      <c r="N71" s="127" t="str">
        <f t="shared" si="15"/>
        <v>00000000/Z_DTB</v>
      </c>
      <c r="O71" s="236">
        <f t="shared" si="16"/>
        <v>0</v>
      </c>
      <c r="P71" s="236">
        <f t="shared" si="17"/>
        <v>0</v>
      </c>
      <c r="Q71" s="236">
        <f t="shared" si="17"/>
        <v>0</v>
      </c>
      <c r="R71" s="236">
        <f t="shared" si="17"/>
        <v>0</v>
      </c>
      <c r="S71" s="238">
        <f>IF(O71=1,0,IF(P71=1,'WHT Rates - MPEG HEVC VIA'!$H$3,IF(Q71=1,'WHT Rates - MPEG HEVC VIA'!$H$11,IF(R71=1,'Via Summary'!$B$9,_xlfn.XLOOKUP(D71,'WHT Rates'!$B$4:$B$56,'WHT Rates'!$C$4:$C$56)/100))))</f>
        <v>0.1</v>
      </c>
      <c r="T71" s="244">
        <f t="shared" si="18"/>
        <v>0</v>
      </c>
      <c r="U71" s="238">
        <f>IF(O71=1,0,IF(P71=1,'WHT Rates - MPEG HEVC VIA'!$H$3,IF(Q71=1,'WHT Rates - MPEG HEVC VIA'!$H$11,IF(R71=1,'Via Summary'!$B$9,_xlfn.XLOOKUP(D71,'WHT Rates'!$B$4:$B$56,'WHT Rates'!$E$4:$E$56)/100))))</f>
        <v>0.1</v>
      </c>
      <c r="V71" s="244">
        <f t="shared" si="19"/>
        <v>364.22399999999999</v>
      </c>
      <c r="W71" s="251"/>
      <c r="X71" s="128">
        <f t="shared" si="20"/>
        <v>0</v>
      </c>
      <c r="Y71" s="128">
        <f t="shared" si="21"/>
        <v>-364.22</v>
      </c>
      <c r="Z71" s="251"/>
      <c r="AA71" s="251"/>
      <c r="AB71" s="251"/>
    </row>
    <row r="72" spans="1:28" s="127" customFormat="1" x14ac:dyDescent="0.35">
      <c r="A72" s="214" t="s">
        <v>122</v>
      </c>
      <c r="B72" s="215">
        <v>105350</v>
      </c>
      <c r="C72" s="215" t="s">
        <v>123</v>
      </c>
      <c r="D72" s="215" t="s">
        <v>124</v>
      </c>
      <c r="E72" s="215">
        <v>70455068</v>
      </c>
      <c r="F72" s="215">
        <v>70</v>
      </c>
      <c r="G72" s="215" t="s">
        <v>697</v>
      </c>
      <c r="H72" s="221" t="s">
        <v>1108</v>
      </c>
      <c r="I72" s="234" t="s">
        <v>979</v>
      </c>
      <c r="J72" s="207"/>
      <c r="K72" s="211">
        <v>8592.2999999999993</v>
      </c>
      <c r="L72" s="127" t="str">
        <f t="shared" si="14"/>
        <v>0070455068000070</v>
      </c>
      <c r="M72" s="127">
        <f t="shared" si="22"/>
        <v>16</v>
      </c>
      <c r="N72" s="127" t="str">
        <f t="shared" si="15"/>
        <v>00000000/Z_SBA</v>
      </c>
      <c r="O72" s="236">
        <f t="shared" si="16"/>
        <v>0</v>
      </c>
      <c r="P72" s="236">
        <f t="shared" si="17"/>
        <v>0</v>
      </c>
      <c r="Q72" s="236">
        <f t="shared" si="17"/>
        <v>0</v>
      </c>
      <c r="R72" s="236">
        <f t="shared" si="17"/>
        <v>0</v>
      </c>
      <c r="S72" s="238">
        <f>IF(O72=1,0,IF(P72=1,'WHT Rates - MPEG HEVC VIA'!$H$3,IF(Q72=1,'WHT Rates - MPEG HEVC VIA'!$H$11,IF(R72=1,'Via Summary'!$B$9,_xlfn.XLOOKUP(D72,'WHT Rates'!$B$4:$B$56,'WHT Rates'!$C$4:$C$56)/100))))</f>
        <v>0.1</v>
      </c>
      <c r="T72" s="244">
        <f t="shared" si="18"/>
        <v>0</v>
      </c>
      <c r="U72" s="238">
        <f>IF(O72=1,0,IF(P72=1,'WHT Rates - MPEG HEVC VIA'!$H$3,IF(Q72=1,'WHT Rates - MPEG HEVC VIA'!$H$11,IF(R72=1,'Via Summary'!$B$9,_xlfn.XLOOKUP(D72,'WHT Rates'!$B$4:$B$56,'WHT Rates'!$E$4:$E$56)/100))))</f>
        <v>0.1</v>
      </c>
      <c r="V72" s="244">
        <f t="shared" si="19"/>
        <v>859.23</v>
      </c>
      <c r="W72" s="251"/>
      <c r="X72" s="128">
        <f t="shared" si="20"/>
        <v>0</v>
      </c>
      <c r="Y72" s="128">
        <f t="shared" si="21"/>
        <v>-859.23</v>
      </c>
      <c r="Z72" s="251"/>
      <c r="AA72" s="251"/>
      <c r="AB72" s="251"/>
    </row>
    <row r="73" spans="1:28" s="127" customFormat="1" x14ac:dyDescent="0.35">
      <c r="A73" s="214" t="s">
        <v>498</v>
      </c>
      <c r="B73" s="215">
        <v>127775</v>
      </c>
      <c r="C73" s="215" t="s">
        <v>136</v>
      </c>
      <c r="D73" s="215" t="s">
        <v>137</v>
      </c>
      <c r="E73" s="215">
        <v>70455069</v>
      </c>
      <c r="F73" s="215">
        <v>10</v>
      </c>
      <c r="G73" s="215" t="s">
        <v>720</v>
      </c>
      <c r="H73" s="221" t="s">
        <v>1109</v>
      </c>
      <c r="I73" s="234" t="s">
        <v>979</v>
      </c>
      <c r="J73" s="207">
        <v>675.18</v>
      </c>
      <c r="K73" s="211"/>
      <c r="L73" s="127" t="str">
        <f t="shared" si="14"/>
        <v>0070455069000010</v>
      </c>
      <c r="M73" s="127">
        <f t="shared" si="22"/>
        <v>16</v>
      </c>
      <c r="N73" s="127" t="str">
        <f t="shared" si="15"/>
        <v>00000000/Z_STP</v>
      </c>
      <c r="O73" s="236">
        <f t="shared" si="16"/>
        <v>0</v>
      </c>
      <c r="P73" s="236">
        <f t="shared" si="17"/>
        <v>0</v>
      </c>
      <c r="Q73" s="236">
        <f t="shared" si="17"/>
        <v>0</v>
      </c>
      <c r="R73" s="236">
        <f t="shared" si="17"/>
        <v>0</v>
      </c>
      <c r="S73" s="238">
        <f>IF(O73=1,0,IF(P73=1,'WHT Rates - MPEG HEVC VIA'!$H$3,IF(Q73=1,'WHT Rates - MPEG HEVC VIA'!$H$11,IF(R73=1,'Via Summary'!$B$9,_xlfn.XLOOKUP(D73,'WHT Rates'!$B$4:$B$56,'WHT Rates'!$C$4:$C$56)/100))))</f>
        <v>0</v>
      </c>
      <c r="T73" s="244">
        <f t="shared" si="18"/>
        <v>0</v>
      </c>
      <c r="U73" s="238">
        <f>IF(O73=1,0,IF(P73=1,'WHT Rates - MPEG HEVC VIA'!$H$3,IF(Q73=1,'WHT Rates - MPEG HEVC VIA'!$H$11,IF(R73=1,'Via Summary'!$B$9,_xlfn.XLOOKUP(D73,'WHT Rates'!$B$4:$B$56,'WHT Rates'!$E$4:$E$56)/100))))</f>
        <v>0</v>
      </c>
      <c r="V73" s="244">
        <f t="shared" si="19"/>
        <v>0</v>
      </c>
      <c r="W73" s="251"/>
      <c r="X73" s="128">
        <f t="shared" si="20"/>
        <v>0</v>
      </c>
      <c r="Y73" s="128">
        <f t="shared" si="21"/>
        <v>0</v>
      </c>
      <c r="Z73" s="251"/>
      <c r="AA73" s="251"/>
      <c r="AB73" s="251"/>
    </row>
    <row r="74" spans="1:28" s="127" customFormat="1" x14ac:dyDescent="0.35">
      <c r="A74" s="214" t="s">
        <v>498</v>
      </c>
      <c r="B74" s="215">
        <v>127775</v>
      </c>
      <c r="C74" s="215" t="s">
        <v>136</v>
      </c>
      <c r="D74" s="215" t="s">
        <v>137</v>
      </c>
      <c r="E74" s="215">
        <v>70455069</v>
      </c>
      <c r="F74" s="215">
        <v>20</v>
      </c>
      <c r="G74" s="215" t="s">
        <v>719</v>
      </c>
      <c r="H74" s="221" t="s">
        <v>1110</v>
      </c>
      <c r="I74" s="234" t="s">
        <v>979</v>
      </c>
      <c r="J74" s="207">
        <v>53126.8</v>
      </c>
      <c r="K74" s="211"/>
      <c r="L74" s="127" t="str">
        <f t="shared" si="14"/>
        <v>0070455069000020</v>
      </c>
      <c r="M74" s="127">
        <f t="shared" si="22"/>
        <v>16</v>
      </c>
      <c r="N74" s="127" t="str">
        <f t="shared" si="15"/>
        <v>00000000/Z_STB</v>
      </c>
      <c r="O74" s="236">
        <f t="shared" si="16"/>
        <v>0</v>
      </c>
      <c r="P74" s="236">
        <f t="shared" si="17"/>
        <v>0</v>
      </c>
      <c r="Q74" s="236">
        <f t="shared" si="17"/>
        <v>0</v>
      </c>
      <c r="R74" s="236">
        <f t="shared" si="17"/>
        <v>0</v>
      </c>
      <c r="S74" s="238">
        <f>IF(O74=1,0,IF(P74=1,'WHT Rates - MPEG HEVC VIA'!$H$3,IF(Q74=1,'WHT Rates - MPEG HEVC VIA'!$H$11,IF(R74=1,'Via Summary'!$B$9,_xlfn.XLOOKUP(D74,'WHT Rates'!$B$4:$B$56,'WHT Rates'!$C$4:$C$56)/100))))</f>
        <v>0</v>
      </c>
      <c r="T74" s="244">
        <f t="shared" si="18"/>
        <v>0</v>
      </c>
      <c r="U74" s="238">
        <f>IF(O74=1,0,IF(P74=1,'WHT Rates - MPEG HEVC VIA'!$H$3,IF(Q74=1,'WHT Rates - MPEG HEVC VIA'!$H$11,IF(R74=1,'Via Summary'!$B$9,_xlfn.XLOOKUP(D74,'WHT Rates'!$B$4:$B$56,'WHT Rates'!$E$4:$E$56)/100))))</f>
        <v>0</v>
      </c>
      <c r="V74" s="244">
        <f t="shared" si="19"/>
        <v>0</v>
      </c>
      <c r="W74" s="251"/>
      <c r="X74" s="128">
        <f t="shared" si="20"/>
        <v>0</v>
      </c>
      <c r="Y74" s="128">
        <f t="shared" si="21"/>
        <v>0</v>
      </c>
      <c r="Z74" s="251"/>
      <c r="AA74" s="251"/>
      <c r="AB74" s="251"/>
    </row>
    <row r="75" spans="1:28" s="127" customFormat="1" x14ac:dyDescent="0.35">
      <c r="A75" s="214" t="s">
        <v>498</v>
      </c>
      <c r="B75" s="215">
        <v>127775</v>
      </c>
      <c r="C75" s="215" t="s">
        <v>136</v>
      </c>
      <c r="D75" s="215" t="s">
        <v>137</v>
      </c>
      <c r="E75" s="215">
        <v>70455069</v>
      </c>
      <c r="F75" s="215">
        <v>30</v>
      </c>
      <c r="G75" s="215" t="s">
        <v>719</v>
      </c>
      <c r="H75" s="221" t="s">
        <v>1111</v>
      </c>
      <c r="I75" s="234" t="s">
        <v>979</v>
      </c>
      <c r="J75" s="207">
        <v>2744953.03</v>
      </c>
      <c r="K75" s="211"/>
      <c r="L75" s="127" t="str">
        <f t="shared" si="14"/>
        <v>0070455069000030</v>
      </c>
      <c r="M75" s="127">
        <f t="shared" si="22"/>
        <v>16</v>
      </c>
      <c r="N75" s="127" t="str">
        <f t="shared" si="15"/>
        <v>00000000/Z_STB</v>
      </c>
      <c r="O75" s="236">
        <f t="shared" si="16"/>
        <v>0</v>
      </c>
      <c r="P75" s="236">
        <f t="shared" si="17"/>
        <v>0</v>
      </c>
      <c r="Q75" s="236">
        <f t="shared" si="17"/>
        <v>0</v>
      </c>
      <c r="R75" s="236">
        <f t="shared" si="17"/>
        <v>0</v>
      </c>
      <c r="S75" s="238">
        <f>IF(O75=1,0,IF(P75=1,'WHT Rates - MPEG HEVC VIA'!$H$3,IF(Q75=1,'WHT Rates - MPEG HEVC VIA'!$H$11,IF(R75=1,'Via Summary'!$B$9,_xlfn.XLOOKUP(D75,'WHT Rates'!$B$4:$B$56,'WHT Rates'!$C$4:$C$56)/100))))</f>
        <v>0</v>
      </c>
      <c r="T75" s="244">
        <f t="shared" si="18"/>
        <v>0</v>
      </c>
      <c r="U75" s="238">
        <f>IF(O75=1,0,IF(P75=1,'WHT Rates - MPEG HEVC VIA'!$H$3,IF(Q75=1,'WHT Rates - MPEG HEVC VIA'!$H$11,IF(R75=1,'Via Summary'!$B$9,_xlfn.XLOOKUP(D75,'WHT Rates'!$B$4:$B$56,'WHT Rates'!$E$4:$E$56)/100))))</f>
        <v>0</v>
      </c>
      <c r="V75" s="244">
        <f t="shared" si="19"/>
        <v>0</v>
      </c>
      <c r="W75" s="251"/>
      <c r="X75" s="128">
        <f t="shared" si="20"/>
        <v>0</v>
      </c>
      <c r="Y75" s="128">
        <f t="shared" si="21"/>
        <v>0</v>
      </c>
      <c r="Z75" s="251"/>
      <c r="AA75" s="251"/>
      <c r="AB75" s="251"/>
    </row>
    <row r="76" spans="1:28" s="127" customFormat="1" x14ac:dyDescent="0.35">
      <c r="A76" s="214" t="s">
        <v>498</v>
      </c>
      <c r="B76" s="215">
        <v>127775</v>
      </c>
      <c r="C76" s="215" t="s">
        <v>136</v>
      </c>
      <c r="D76" s="215" t="s">
        <v>137</v>
      </c>
      <c r="E76" s="215">
        <v>70455069</v>
      </c>
      <c r="F76" s="215">
        <v>40</v>
      </c>
      <c r="G76" s="215" t="s">
        <v>719</v>
      </c>
      <c r="H76" s="221" t="s">
        <v>1112</v>
      </c>
      <c r="I76" s="234" t="s">
        <v>979</v>
      </c>
      <c r="J76" s="207">
        <v>125297.99</v>
      </c>
      <c r="K76" s="211"/>
      <c r="L76" s="127" t="str">
        <f t="shared" si="14"/>
        <v>0070455069000040</v>
      </c>
      <c r="M76" s="127">
        <f t="shared" si="22"/>
        <v>16</v>
      </c>
      <c r="N76" s="127" t="str">
        <f t="shared" si="15"/>
        <v>00000000/Z_STB</v>
      </c>
      <c r="O76" s="236">
        <f t="shared" si="16"/>
        <v>0</v>
      </c>
      <c r="P76" s="236">
        <f t="shared" si="17"/>
        <v>0</v>
      </c>
      <c r="Q76" s="236">
        <f t="shared" si="17"/>
        <v>0</v>
      </c>
      <c r="R76" s="236">
        <f t="shared" si="17"/>
        <v>0</v>
      </c>
      <c r="S76" s="238">
        <f>IF(O76=1,0,IF(P76=1,'WHT Rates - MPEG HEVC VIA'!$H$3,IF(Q76=1,'WHT Rates - MPEG HEVC VIA'!$H$11,IF(R76=1,'Via Summary'!$B$9,_xlfn.XLOOKUP(D76,'WHT Rates'!$B$4:$B$56,'WHT Rates'!$C$4:$C$56)/100))))</f>
        <v>0</v>
      </c>
      <c r="T76" s="244">
        <f t="shared" si="18"/>
        <v>0</v>
      </c>
      <c r="U76" s="238">
        <f>IF(O76=1,0,IF(P76=1,'WHT Rates - MPEG HEVC VIA'!$H$3,IF(Q76=1,'WHT Rates - MPEG HEVC VIA'!$H$11,IF(R76=1,'Via Summary'!$B$9,_xlfn.XLOOKUP(D76,'WHT Rates'!$B$4:$B$56,'WHT Rates'!$E$4:$E$56)/100))))</f>
        <v>0</v>
      </c>
      <c r="V76" s="244">
        <f t="shared" si="19"/>
        <v>0</v>
      </c>
      <c r="W76" s="251"/>
      <c r="X76" s="128">
        <f t="shared" si="20"/>
        <v>0</v>
      </c>
      <c r="Y76" s="128">
        <f t="shared" si="21"/>
        <v>0</v>
      </c>
      <c r="Z76" s="251"/>
      <c r="AA76" s="251"/>
      <c r="AB76" s="251"/>
    </row>
    <row r="77" spans="1:28" s="127" customFormat="1" x14ac:dyDescent="0.35">
      <c r="A77" s="214" t="s">
        <v>498</v>
      </c>
      <c r="B77" s="215">
        <v>127775</v>
      </c>
      <c r="C77" s="215" t="s">
        <v>136</v>
      </c>
      <c r="D77" s="215" t="s">
        <v>137</v>
      </c>
      <c r="E77" s="215">
        <v>70455069</v>
      </c>
      <c r="F77" s="215">
        <v>50</v>
      </c>
      <c r="G77" s="215" t="s">
        <v>719</v>
      </c>
      <c r="H77" s="221" t="s">
        <v>1113</v>
      </c>
      <c r="I77" s="234" t="s">
        <v>979</v>
      </c>
      <c r="J77" s="207">
        <v>350000</v>
      </c>
      <c r="K77" s="211"/>
      <c r="L77" s="127" t="str">
        <f t="shared" si="14"/>
        <v>0070455069000050</v>
      </c>
      <c r="M77" s="127">
        <f t="shared" si="22"/>
        <v>16</v>
      </c>
      <c r="N77" s="127" t="str">
        <f t="shared" si="15"/>
        <v>00000000/Z_STB</v>
      </c>
      <c r="O77" s="236">
        <f t="shared" si="16"/>
        <v>0</v>
      </c>
      <c r="P77" s="236">
        <f t="shared" si="17"/>
        <v>0</v>
      </c>
      <c r="Q77" s="236">
        <f t="shared" si="17"/>
        <v>0</v>
      </c>
      <c r="R77" s="236">
        <f t="shared" si="17"/>
        <v>0</v>
      </c>
      <c r="S77" s="238">
        <f>IF(O77=1,0,IF(P77=1,'WHT Rates - MPEG HEVC VIA'!$H$3,IF(Q77=1,'WHT Rates - MPEG HEVC VIA'!$H$11,IF(R77=1,'Via Summary'!$B$9,_xlfn.XLOOKUP(D77,'WHT Rates'!$B$4:$B$56,'WHT Rates'!$C$4:$C$56)/100))))</f>
        <v>0</v>
      </c>
      <c r="T77" s="244">
        <f t="shared" si="18"/>
        <v>0</v>
      </c>
      <c r="U77" s="238">
        <f>IF(O77=1,0,IF(P77=1,'WHT Rates - MPEG HEVC VIA'!$H$3,IF(Q77=1,'WHT Rates - MPEG HEVC VIA'!$H$11,IF(R77=1,'Via Summary'!$B$9,_xlfn.XLOOKUP(D77,'WHT Rates'!$B$4:$B$56,'WHT Rates'!$E$4:$E$56)/100))))</f>
        <v>0</v>
      </c>
      <c r="V77" s="244">
        <f t="shared" si="19"/>
        <v>0</v>
      </c>
      <c r="W77" s="251"/>
      <c r="X77" s="128">
        <f t="shared" si="20"/>
        <v>0</v>
      </c>
      <c r="Y77" s="128">
        <f t="shared" si="21"/>
        <v>0</v>
      </c>
      <c r="Z77" s="251"/>
      <c r="AA77" s="251"/>
      <c r="AB77" s="251"/>
    </row>
    <row r="78" spans="1:28" s="127" customFormat="1" x14ac:dyDescent="0.35">
      <c r="A78" s="214" t="s">
        <v>498</v>
      </c>
      <c r="B78" s="215">
        <v>127775</v>
      </c>
      <c r="C78" s="215" t="s">
        <v>136</v>
      </c>
      <c r="D78" s="215" t="s">
        <v>137</v>
      </c>
      <c r="E78" s="215">
        <v>70455069</v>
      </c>
      <c r="F78" s="215">
        <v>60</v>
      </c>
      <c r="G78" s="215" t="s">
        <v>721</v>
      </c>
      <c r="H78" s="221" t="s">
        <v>1114</v>
      </c>
      <c r="I78" s="234" t="s">
        <v>979</v>
      </c>
      <c r="J78" s="207">
        <v>9543.26</v>
      </c>
      <c r="K78" s="211"/>
      <c r="L78" s="127" t="str">
        <f t="shared" si="14"/>
        <v>0070455069000060</v>
      </c>
      <c r="M78" s="127">
        <f t="shared" si="22"/>
        <v>16</v>
      </c>
      <c r="N78" s="127" t="str">
        <f t="shared" si="15"/>
        <v>00000000/Z_BEN</v>
      </c>
      <c r="O78" s="236">
        <f t="shared" si="16"/>
        <v>0</v>
      </c>
      <c r="P78" s="236">
        <f t="shared" si="17"/>
        <v>0</v>
      </c>
      <c r="Q78" s="236">
        <f t="shared" si="17"/>
        <v>0</v>
      </c>
      <c r="R78" s="236">
        <f t="shared" si="17"/>
        <v>0</v>
      </c>
      <c r="S78" s="238">
        <f>IF(O78=1,0,IF(P78=1,'WHT Rates - MPEG HEVC VIA'!$H$3,IF(Q78=1,'WHT Rates - MPEG HEVC VIA'!$H$11,IF(R78=1,'Via Summary'!$B$9,_xlfn.XLOOKUP(D78,'WHT Rates'!$B$4:$B$56,'WHT Rates'!$C$4:$C$56)/100))))</f>
        <v>0</v>
      </c>
      <c r="T78" s="244">
        <f t="shared" si="18"/>
        <v>0</v>
      </c>
      <c r="U78" s="238">
        <f>IF(O78=1,0,IF(P78=1,'WHT Rates - MPEG HEVC VIA'!$H$3,IF(Q78=1,'WHT Rates - MPEG HEVC VIA'!$H$11,IF(R78=1,'Via Summary'!$B$9,_xlfn.XLOOKUP(D78,'WHT Rates'!$B$4:$B$56,'WHT Rates'!$E$4:$E$56)/100))))</f>
        <v>0</v>
      </c>
      <c r="V78" s="244">
        <f t="shared" si="19"/>
        <v>0</v>
      </c>
      <c r="W78" s="251"/>
      <c r="X78" s="128">
        <f t="shared" si="20"/>
        <v>0</v>
      </c>
      <c r="Y78" s="128">
        <f t="shared" si="21"/>
        <v>0</v>
      </c>
      <c r="Z78" s="251"/>
      <c r="AA78" s="251"/>
      <c r="AB78" s="251"/>
    </row>
    <row r="79" spans="1:28" s="127" customFormat="1" x14ac:dyDescent="0.35">
      <c r="A79" s="214" t="s">
        <v>498</v>
      </c>
      <c r="B79" s="215">
        <v>127775</v>
      </c>
      <c r="C79" s="215" t="s">
        <v>136</v>
      </c>
      <c r="D79" s="215" t="s">
        <v>137</v>
      </c>
      <c r="E79" s="215">
        <v>70455069</v>
      </c>
      <c r="F79" s="215">
        <v>70</v>
      </c>
      <c r="G79" s="215" t="s">
        <v>723</v>
      </c>
      <c r="H79" s="221" t="s">
        <v>1115</v>
      </c>
      <c r="I79" s="234" t="s">
        <v>979</v>
      </c>
      <c r="J79" s="207">
        <v>9010.09</v>
      </c>
      <c r="K79" s="211"/>
      <c r="L79" s="127" t="str">
        <f t="shared" si="14"/>
        <v>0070455069000070</v>
      </c>
      <c r="M79" s="127">
        <f t="shared" si="22"/>
        <v>16</v>
      </c>
      <c r="N79" s="127" t="str">
        <f t="shared" si="15"/>
        <v>00000000/Z_IRD</v>
      </c>
      <c r="O79" s="236">
        <f t="shared" si="16"/>
        <v>0</v>
      </c>
      <c r="P79" s="236">
        <f t="shared" si="17"/>
        <v>0</v>
      </c>
      <c r="Q79" s="236">
        <f t="shared" si="17"/>
        <v>0</v>
      </c>
      <c r="R79" s="236">
        <f t="shared" si="17"/>
        <v>0</v>
      </c>
      <c r="S79" s="238">
        <f>IF(O79=1,0,IF(P79=1,'WHT Rates - MPEG HEVC VIA'!$H$3,IF(Q79=1,'WHT Rates - MPEG HEVC VIA'!$H$11,IF(R79=1,'Via Summary'!$B$9,_xlfn.XLOOKUP(D79,'WHT Rates'!$B$4:$B$56,'WHT Rates'!$C$4:$C$56)/100))))</f>
        <v>0</v>
      </c>
      <c r="T79" s="244">
        <f t="shared" si="18"/>
        <v>0</v>
      </c>
      <c r="U79" s="238">
        <f>IF(O79=1,0,IF(P79=1,'WHT Rates - MPEG HEVC VIA'!$H$3,IF(Q79=1,'WHT Rates - MPEG HEVC VIA'!$H$11,IF(R79=1,'Via Summary'!$B$9,_xlfn.XLOOKUP(D79,'WHT Rates'!$B$4:$B$56,'WHT Rates'!$E$4:$E$56)/100))))</f>
        <v>0</v>
      </c>
      <c r="V79" s="244">
        <f t="shared" si="19"/>
        <v>0</v>
      </c>
      <c r="W79" s="251"/>
      <c r="X79" s="128">
        <f t="shared" si="20"/>
        <v>0</v>
      </c>
      <c r="Y79" s="128">
        <f t="shared" si="21"/>
        <v>0</v>
      </c>
      <c r="Z79" s="251"/>
      <c r="AA79" s="251"/>
      <c r="AB79" s="251"/>
    </row>
    <row r="80" spans="1:28" s="127" customFormat="1" x14ac:dyDescent="0.35">
      <c r="A80" s="214" t="s">
        <v>498</v>
      </c>
      <c r="B80" s="215">
        <v>127775</v>
      </c>
      <c r="C80" s="215" t="s">
        <v>136</v>
      </c>
      <c r="D80" s="215" t="s">
        <v>137</v>
      </c>
      <c r="E80" s="215">
        <v>70455069</v>
      </c>
      <c r="F80" s="215">
        <v>80</v>
      </c>
      <c r="G80" s="215" t="s">
        <v>721</v>
      </c>
      <c r="H80" s="221" t="s">
        <v>1116</v>
      </c>
      <c r="I80" s="234" t="s">
        <v>979</v>
      </c>
      <c r="J80" s="207">
        <v>4650.66</v>
      </c>
      <c r="K80" s="211"/>
      <c r="L80" s="127" t="str">
        <f t="shared" si="14"/>
        <v>0070455069000080</v>
      </c>
      <c r="M80" s="127">
        <f t="shared" si="22"/>
        <v>16</v>
      </c>
      <c r="N80" s="127" t="str">
        <f t="shared" si="15"/>
        <v>00000000/Z_BEN</v>
      </c>
      <c r="O80" s="236">
        <f t="shared" si="16"/>
        <v>0</v>
      </c>
      <c r="P80" s="236">
        <f t="shared" si="17"/>
        <v>0</v>
      </c>
      <c r="Q80" s="236">
        <f t="shared" si="17"/>
        <v>0</v>
      </c>
      <c r="R80" s="236">
        <f t="shared" si="17"/>
        <v>0</v>
      </c>
      <c r="S80" s="238">
        <f>IF(O80=1,0,IF(P80=1,'WHT Rates - MPEG HEVC VIA'!$H$3,IF(Q80=1,'WHT Rates - MPEG HEVC VIA'!$H$11,IF(R80=1,'Via Summary'!$B$9,_xlfn.XLOOKUP(D80,'WHT Rates'!$B$4:$B$56,'WHT Rates'!$C$4:$C$56)/100))))</f>
        <v>0</v>
      </c>
      <c r="T80" s="244">
        <f t="shared" si="18"/>
        <v>0</v>
      </c>
      <c r="U80" s="238">
        <f>IF(O80=1,0,IF(P80=1,'WHT Rates - MPEG HEVC VIA'!$H$3,IF(Q80=1,'WHT Rates - MPEG HEVC VIA'!$H$11,IF(R80=1,'Via Summary'!$B$9,_xlfn.XLOOKUP(D80,'WHT Rates'!$B$4:$B$56,'WHT Rates'!$E$4:$E$56)/100))))</f>
        <v>0</v>
      </c>
      <c r="V80" s="244">
        <f t="shared" si="19"/>
        <v>0</v>
      </c>
      <c r="W80" s="251"/>
      <c r="X80" s="128">
        <f t="shared" si="20"/>
        <v>0</v>
      </c>
      <c r="Y80" s="128">
        <f t="shared" si="21"/>
        <v>0</v>
      </c>
      <c r="Z80" s="251"/>
      <c r="AA80" s="251"/>
      <c r="AB80" s="251"/>
    </row>
    <row r="81" spans="1:28" s="127" customFormat="1" x14ac:dyDescent="0.35">
      <c r="A81" s="214" t="s">
        <v>255</v>
      </c>
      <c r="B81" s="215">
        <v>119434</v>
      </c>
      <c r="C81" s="215" t="s">
        <v>47</v>
      </c>
      <c r="D81" s="215" t="s">
        <v>48</v>
      </c>
      <c r="E81" s="215">
        <v>70454816</v>
      </c>
      <c r="F81" s="215">
        <v>10</v>
      </c>
      <c r="G81" s="215" t="s">
        <v>722</v>
      </c>
      <c r="H81" s="221" t="s">
        <v>1117</v>
      </c>
      <c r="I81" s="234" t="s">
        <v>982</v>
      </c>
      <c r="J81" s="207"/>
      <c r="K81" s="211">
        <v>2192</v>
      </c>
      <c r="L81" s="127" t="str">
        <f t="shared" si="14"/>
        <v>0070454816000010</v>
      </c>
      <c r="M81" s="127">
        <f t="shared" si="22"/>
        <v>16</v>
      </c>
      <c r="N81" s="127" t="str">
        <f t="shared" si="15"/>
        <v>00000000/Z_DSNI</v>
      </c>
      <c r="O81" s="236">
        <f t="shared" si="16"/>
        <v>0</v>
      </c>
      <c r="P81" s="236">
        <f t="shared" si="17"/>
        <v>0</v>
      </c>
      <c r="Q81" s="236">
        <f t="shared" si="17"/>
        <v>0</v>
      </c>
      <c r="R81" s="236">
        <f t="shared" si="17"/>
        <v>0</v>
      </c>
      <c r="S81" s="238">
        <f>IF(O81=1,0,IF(P81=1,'WHT Rates - MPEG HEVC VIA'!$H$3,IF(Q81=1,'WHT Rates - MPEG HEVC VIA'!$H$11,IF(R81=1,'Via Summary'!$B$9,_xlfn.XLOOKUP(D81,'WHT Rates'!$B$4:$B$56,'WHT Rates'!$C$4:$C$56)/100))))</f>
        <v>0</v>
      </c>
      <c r="T81" s="244">
        <f t="shared" si="18"/>
        <v>0</v>
      </c>
      <c r="U81" s="238">
        <f>IF(O81=1,0,IF(P81=1,'WHT Rates - MPEG HEVC VIA'!$H$3,IF(Q81=1,'WHT Rates - MPEG HEVC VIA'!$H$11,IF(R81=1,'Via Summary'!$B$9,_xlfn.XLOOKUP(D81,'WHT Rates'!$B$4:$B$56,'WHT Rates'!$E$4:$E$56)/100))))</f>
        <v>0</v>
      </c>
      <c r="V81" s="244">
        <f t="shared" si="19"/>
        <v>0</v>
      </c>
      <c r="W81" s="251"/>
      <c r="X81" s="128">
        <f t="shared" si="20"/>
        <v>0</v>
      </c>
      <c r="Y81" s="128">
        <f t="shared" si="21"/>
        <v>0</v>
      </c>
      <c r="Z81" s="251"/>
      <c r="AA81" s="251"/>
      <c r="AB81" s="251"/>
    </row>
    <row r="82" spans="1:28" s="127" customFormat="1" x14ac:dyDescent="0.35">
      <c r="A82" s="214" t="s">
        <v>210</v>
      </c>
      <c r="B82" s="215">
        <v>107720</v>
      </c>
      <c r="C82" s="215" t="s">
        <v>120</v>
      </c>
      <c r="D82" s="215" t="s">
        <v>121</v>
      </c>
      <c r="E82" s="215">
        <v>70454897</v>
      </c>
      <c r="F82" s="215">
        <v>10</v>
      </c>
      <c r="G82" s="215" t="s">
        <v>702</v>
      </c>
      <c r="H82" s="221" t="s">
        <v>1118</v>
      </c>
      <c r="I82" s="234" t="s">
        <v>979</v>
      </c>
      <c r="J82" s="207">
        <v>129291.2</v>
      </c>
      <c r="K82" s="211"/>
      <c r="L82" s="127" t="str">
        <f t="shared" si="14"/>
        <v>0070454897000010</v>
      </c>
      <c r="M82" s="127">
        <f t="shared" si="22"/>
        <v>16</v>
      </c>
      <c r="N82" s="127" t="str">
        <f t="shared" si="15"/>
        <v>00000000/Z_STBIP</v>
      </c>
      <c r="O82" s="236">
        <f t="shared" si="16"/>
        <v>0</v>
      </c>
      <c r="P82" s="236">
        <f t="shared" si="17"/>
        <v>0</v>
      </c>
      <c r="Q82" s="236">
        <f t="shared" si="17"/>
        <v>0</v>
      </c>
      <c r="R82" s="236">
        <f t="shared" si="17"/>
        <v>0</v>
      </c>
      <c r="S82" s="238">
        <f>IF(O82=1,0,IF(P82=1,'WHT Rates - MPEG HEVC VIA'!$H$3,IF(Q82=1,'WHT Rates - MPEG HEVC VIA'!$H$11,IF(R82=1,'Via Summary'!$B$9,_xlfn.XLOOKUP(D82,'WHT Rates'!$B$4:$B$56,'WHT Rates'!$C$4:$C$56)/100))))</f>
        <v>0.2</v>
      </c>
      <c r="T82" s="244">
        <f t="shared" si="18"/>
        <v>25858.240000000002</v>
      </c>
      <c r="U82" s="238">
        <f>IF(O82=1,0,IF(P82=1,'WHT Rates - MPEG HEVC VIA'!$H$3,IF(Q82=1,'WHT Rates - MPEG HEVC VIA'!$H$11,IF(R82=1,'Via Summary'!$B$9,_xlfn.XLOOKUP(D82,'WHT Rates'!$B$4:$B$56,'WHT Rates'!$E$4:$E$56)/100))))</f>
        <v>0.1</v>
      </c>
      <c r="V82" s="244">
        <f t="shared" si="19"/>
        <v>0</v>
      </c>
      <c r="W82" s="251"/>
      <c r="X82" s="128">
        <f t="shared" si="20"/>
        <v>-25858.240000000002</v>
      </c>
      <c r="Y82" s="128">
        <f t="shared" si="21"/>
        <v>0</v>
      </c>
      <c r="Z82" s="251"/>
      <c r="AA82" s="251"/>
      <c r="AB82" s="251"/>
    </row>
    <row r="83" spans="1:28" s="127" customFormat="1" x14ac:dyDescent="0.35">
      <c r="A83" s="214" t="s">
        <v>261</v>
      </c>
      <c r="B83" s="215">
        <v>119789</v>
      </c>
      <c r="C83" s="215" t="s">
        <v>47</v>
      </c>
      <c r="D83" s="215" t="s">
        <v>48</v>
      </c>
      <c r="E83" s="215">
        <v>70454872</v>
      </c>
      <c r="F83" s="215">
        <v>10</v>
      </c>
      <c r="G83" s="215" t="s">
        <v>723</v>
      </c>
      <c r="H83" s="221" t="s">
        <v>1119</v>
      </c>
      <c r="I83" s="234" t="s">
        <v>979</v>
      </c>
      <c r="J83" s="207"/>
      <c r="K83" s="211">
        <v>90</v>
      </c>
      <c r="L83" s="127" t="str">
        <f t="shared" si="14"/>
        <v>0070454872000010</v>
      </c>
      <c r="M83" s="127">
        <f t="shared" si="22"/>
        <v>16</v>
      </c>
      <c r="N83" s="127" t="str">
        <f t="shared" si="15"/>
        <v>00000000/Z_IRD</v>
      </c>
      <c r="O83" s="236">
        <f t="shared" si="16"/>
        <v>0</v>
      </c>
      <c r="P83" s="236">
        <f t="shared" si="17"/>
        <v>0</v>
      </c>
      <c r="Q83" s="236">
        <f t="shared" si="17"/>
        <v>0</v>
      </c>
      <c r="R83" s="236">
        <f t="shared" si="17"/>
        <v>0</v>
      </c>
      <c r="S83" s="238">
        <f>IF(O83=1,0,IF(P83=1,'WHT Rates - MPEG HEVC VIA'!$H$3,IF(Q83=1,'WHT Rates - MPEG HEVC VIA'!$H$11,IF(R83=1,'Via Summary'!$B$9,_xlfn.XLOOKUP(D83,'WHT Rates'!$B$4:$B$56,'WHT Rates'!$C$4:$C$56)/100))))</f>
        <v>0</v>
      </c>
      <c r="T83" s="244">
        <f t="shared" si="18"/>
        <v>0</v>
      </c>
      <c r="U83" s="238">
        <f>IF(O83=1,0,IF(P83=1,'WHT Rates - MPEG HEVC VIA'!$H$3,IF(Q83=1,'WHT Rates - MPEG HEVC VIA'!$H$11,IF(R83=1,'Via Summary'!$B$9,_xlfn.XLOOKUP(D83,'WHT Rates'!$B$4:$B$56,'WHT Rates'!$E$4:$E$56)/100))))</f>
        <v>0</v>
      </c>
      <c r="V83" s="244">
        <f t="shared" si="19"/>
        <v>0</v>
      </c>
      <c r="W83" s="251"/>
      <c r="X83" s="128">
        <f t="shared" si="20"/>
        <v>0</v>
      </c>
      <c r="Y83" s="128">
        <f t="shared" si="21"/>
        <v>0</v>
      </c>
      <c r="Z83" s="251"/>
      <c r="AA83" s="251"/>
      <c r="AB83" s="251"/>
    </row>
    <row r="84" spans="1:28" s="127" customFormat="1" x14ac:dyDescent="0.35">
      <c r="A84" s="214" t="s">
        <v>514</v>
      </c>
      <c r="B84" s="215">
        <v>127396</v>
      </c>
      <c r="C84" s="215" t="s">
        <v>136</v>
      </c>
      <c r="D84" s="215" t="s">
        <v>137</v>
      </c>
      <c r="E84" s="215">
        <v>70454940</v>
      </c>
      <c r="F84" s="215">
        <v>10</v>
      </c>
      <c r="G84" s="215" t="s">
        <v>706</v>
      </c>
      <c r="H84" s="221" t="s">
        <v>1120</v>
      </c>
      <c r="I84" s="234" t="s">
        <v>978</v>
      </c>
      <c r="J84" s="207">
        <v>256.31</v>
      </c>
      <c r="K84" s="211"/>
      <c r="L84" s="127" t="str">
        <f t="shared" si="14"/>
        <v>0070454940000010</v>
      </c>
      <c r="M84" s="127">
        <f t="shared" si="22"/>
        <v>16</v>
      </c>
      <c r="N84" s="127" t="str">
        <f t="shared" si="15"/>
        <v>00000000/Z_CSD</v>
      </c>
      <c r="O84" s="236">
        <f t="shared" si="16"/>
        <v>0</v>
      </c>
      <c r="P84" s="236">
        <f t="shared" si="17"/>
        <v>0</v>
      </c>
      <c r="Q84" s="236">
        <f t="shared" si="17"/>
        <v>0</v>
      </c>
      <c r="R84" s="236">
        <f t="shared" si="17"/>
        <v>0</v>
      </c>
      <c r="S84" s="238">
        <f>IF(O84=1,0,IF(P84=1,'WHT Rates - MPEG HEVC VIA'!$H$3,IF(Q84=1,'WHT Rates - MPEG HEVC VIA'!$H$11,IF(R84=1,'Via Summary'!$B$9,_xlfn.XLOOKUP(D84,'WHT Rates'!$B$4:$B$56,'WHT Rates'!$C$4:$C$56)/100))))</f>
        <v>0</v>
      </c>
      <c r="T84" s="244">
        <f t="shared" si="18"/>
        <v>0</v>
      </c>
      <c r="U84" s="238">
        <f>IF(O84=1,0,IF(P84=1,'WHT Rates - MPEG HEVC VIA'!$H$3,IF(Q84=1,'WHT Rates - MPEG HEVC VIA'!$H$11,IF(R84=1,'Via Summary'!$B$9,_xlfn.XLOOKUP(D84,'WHT Rates'!$B$4:$B$56,'WHT Rates'!$E$4:$E$56)/100))))</f>
        <v>0</v>
      </c>
      <c r="V84" s="244">
        <f t="shared" si="19"/>
        <v>0</v>
      </c>
      <c r="W84" s="251"/>
      <c r="X84" s="128">
        <f t="shared" si="20"/>
        <v>0</v>
      </c>
      <c r="Y84" s="128">
        <f t="shared" si="21"/>
        <v>0</v>
      </c>
      <c r="Z84" s="251"/>
      <c r="AA84" s="251"/>
      <c r="AB84" s="251"/>
    </row>
    <row r="85" spans="1:28" s="127" customFormat="1" x14ac:dyDescent="0.35">
      <c r="A85" s="214" t="s">
        <v>514</v>
      </c>
      <c r="B85" s="215">
        <v>127396</v>
      </c>
      <c r="C85" s="215" t="s">
        <v>136</v>
      </c>
      <c r="D85" s="215" t="s">
        <v>137</v>
      </c>
      <c r="E85" s="215">
        <v>70454940</v>
      </c>
      <c r="F85" s="215">
        <v>20</v>
      </c>
      <c r="G85" s="215" t="s">
        <v>706</v>
      </c>
      <c r="H85" s="221" t="s">
        <v>1121</v>
      </c>
      <c r="I85" s="234" t="s">
        <v>978</v>
      </c>
      <c r="J85" s="207">
        <v>255.96</v>
      </c>
      <c r="K85" s="211"/>
      <c r="L85" s="127" t="str">
        <f t="shared" si="14"/>
        <v>0070454940000020</v>
      </c>
      <c r="M85" s="127">
        <f t="shared" si="22"/>
        <v>16</v>
      </c>
      <c r="N85" s="127" t="str">
        <f t="shared" si="15"/>
        <v>00000000/Z_CSD</v>
      </c>
      <c r="O85" s="236">
        <f t="shared" si="16"/>
        <v>0</v>
      </c>
      <c r="P85" s="236">
        <f t="shared" si="17"/>
        <v>0</v>
      </c>
      <c r="Q85" s="236">
        <f t="shared" si="17"/>
        <v>0</v>
      </c>
      <c r="R85" s="236">
        <f t="shared" si="17"/>
        <v>0</v>
      </c>
      <c r="S85" s="238">
        <f>IF(O85=1,0,IF(P85=1,'WHT Rates - MPEG HEVC VIA'!$H$3,IF(Q85=1,'WHT Rates - MPEG HEVC VIA'!$H$11,IF(R85=1,'Via Summary'!$B$9,_xlfn.XLOOKUP(D85,'WHT Rates'!$B$4:$B$56,'WHT Rates'!$C$4:$C$56)/100))))</f>
        <v>0</v>
      </c>
      <c r="T85" s="244">
        <f t="shared" si="18"/>
        <v>0</v>
      </c>
      <c r="U85" s="238">
        <f>IF(O85=1,0,IF(P85=1,'WHT Rates - MPEG HEVC VIA'!$H$3,IF(Q85=1,'WHT Rates - MPEG HEVC VIA'!$H$11,IF(R85=1,'Via Summary'!$B$9,_xlfn.XLOOKUP(D85,'WHT Rates'!$B$4:$B$56,'WHT Rates'!$E$4:$E$56)/100))))</f>
        <v>0</v>
      </c>
      <c r="V85" s="244">
        <f t="shared" si="19"/>
        <v>0</v>
      </c>
      <c r="W85" s="251"/>
      <c r="X85" s="128">
        <f t="shared" si="20"/>
        <v>0</v>
      </c>
      <c r="Y85" s="128">
        <f t="shared" si="21"/>
        <v>0</v>
      </c>
      <c r="Z85" s="251"/>
      <c r="AA85" s="251"/>
      <c r="AB85" s="251"/>
    </row>
    <row r="86" spans="1:28" s="127" customFormat="1" x14ac:dyDescent="0.35">
      <c r="A86" s="214" t="s">
        <v>514</v>
      </c>
      <c r="B86" s="215">
        <v>127396</v>
      </c>
      <c r="C86" s="215" t="s">
        <v>136</v>
      </c>
      <c r="D86" s="215" t="s">
        <v>137</v>
      </c>
      <c r="E86" s="215">
        <v>70454940</v>
      </c>
      <c r="F86" s="215">
        <v>30</v>
      </c>
      <c r="G86" s="215" t="s">
        <v>706</v>
      </c>
      <c r="H86" s="221" t="s">
        <v>1122</v>
      </c>
      <c r="I86" s="234" t="s">
        <v>978</v>
      </c>
      <c r="J86" s="207">
        <v>1907.73</v>
      </c>
      <c r="K86" s="211"/>
      <c r="L86" s="127" t="str">
        <f t="shared" si="14"/>
        <v>0070454940000030</v>
      </c>
      <c r="M86" s="127">
        <f t="shared" si="22"/>
        <v>16</v>
      </c>
      <c r="N86" s="127" t="str">
        <f t="shared" si="15"/>
        <v>00000000/Z_CSD</v>
      </c>
      <c r="O86" s="236">
        <f t="shared" si="16"/>
        <v>0</v>
      </c>
      <c r="P86" s="236">
        <f t="shared" si="17"/>
        <v>0</v>
      </c>
      <c r="Q86" s="236">
        <f t="shared" si="17"/>
        <v>0</v>
      </c>
      <c r="R86" s="236">
        <f t="shared" si="17"/>
        <v>0</v>
      </c>
      <c r="S86" s="238">
        <f>IF(O86=1,0,IF(P86=1,'WHT Rates - MPEG HEVC VIA'!$H$3,IF(Q86=1,'WHT Rates - MPEG HEVC VIA'!$H$11,IF(R86=1,'Via Summary'!$B$9,_xlfn.XLOOKUP(D86,'WHT Rates'!$B$4:$B$56,'WHT Rates'!$C$4:$C$56)/100))))</f>
        <v>0</v>
      </c>
      <c r="T86" s="244">
        <f t="shared" si="18"/>
        <v>0</v>
      </c>
      <c r="U86" s="238">
        <f>IF(O86=1,0,IF(P86=1,'WHT Rates - MPEG HEVC VIA'!$H$3,IF(Q86=1,'WHT Rates - MPEG HEVC VIA'!$H$11,IF(R86=1,'Via Summary'!$B$9,_xlfn.XLOOKUP(D86,'WHT Rates'!$B$4:$B$56,'WHT Rates'!$E$4:$E$56)/100))))</f>
        <v>0</v>
      </c>
      <c r="V86" s="244">
        <f t="shared" si="19"/>
        <v>0</v>
      </c>
      <c r="W86" s="251"/>
      <c r="X86" s="128">
        <f t="shared" si="20"/>
        <v>0</v>
      </c>
      <c r="Y86" s="128">
        <f t="shared" si="21"/>
        <v>0</v>
      </c>
      <c r="Z86" s="251"/>
      <c r="AA86" s="251"/>
      <c r="AB86" s="251"/>
    </row>
    <row r="87" spans="1:28" s="127" customFormat="1" x14ac:dyDescent="0.35">
      <c r="A87" s="214" t="s">
        <v>269</v>
      </c>
      <c r="B87" s="215">
        <v>120647</v>
      </c>
      <c r="C87" s="215" t="s">
        <v>114</v>
      </c>
      <c r="D87" s="215" t="s">
        <v>115</v>
      </c>
      <c r="E87" s="215">
        <v>70455007</v>
      </c>
      <c r="F87" s="215">
        <v>10</v>
      </c>
      <c r="G87" s="215" t="s">
        <v>698</v>
      </c>
      <c r="H87" s="221" t="s">
        <v>1123</v>
      </c>
      <c r="I87" s="234" t="s">
        <v>979</v>
      </c>
      <c r="J87" s="207">
        <v>25717.5</v>
      </c>
      <c r="K87" s="211"/>
      <c r="L87" s="127" t="str">
        <f t="shared" si="14"/>
        <v>0070455007000010</v>
      </c>
      <c r="M87" s="127">
        <f t="shared" si="22"/>
        <v>16</v>
      </c>
      <c r="N87" s="127" t="str">
        <f t="shared" si="15"/>
        <v>00000000/Z_DHDO</v>
      </c>
      <c r="O87" s="236">
        <f t="shared" si="16"/>
        <v>0</v>
      </c>
      <c r="P87" s="236">
        <f t="shared" si="17"/>
        <v>0</v>
      </c>
      <c r="Q87" s="236">
        <f t="shared" si="17"/>
        <v>0</v>
      </c>
      <c r="R87" s="236">
        <f t="shared" si="17"/>
        <v>0</v>
      </c>
      <c r="S87" s="238">
        <f>IF(O87=1,0,IF(P87=1,'WHT Rates - MPEG HEVC VIA'!$H$3,IF(Q87=1,'WHT Rates - MPEG HEVC VIA'!$H$11,IF(R87=1,'Via Summary'!$B$9,_xlfn.XLOOKUP(D87,'WHT Rates'!$B$4:$B$56,'WHT Rates'!$C$4:$C$56)/100))))</f>
        <v>0.1</v>
      </c>
      <c r="T87" s="244">
        <f t="shared" si="18"/>
        <v>2571.75</v>
      </c>
      <c r="U87" s="238">
        <f>IF(O87=1,0,IF(P87=1,'WHT Rates - MPEG HEVC VIA'!$H$3,IF(Q87=1,'WHT Rates - MPEG HEVC VIA'!$H$11,IF(R87=1,'Via Summary'!$B$9,_xlfn.XLOOKUP(D87,'WHT Rates'!$B$4:$B$56,'WHT Rates'!$E$4:$E$56)/100))))</f>
        <v>0</v>
      </c>
      <c r="V87" s="244">
        <f t="shared" si="19"/>
        <v>0</v>
      </c>
      <c r="W87" s="251"/>
      <c r="X87" s="128">
        <f t="shared" si="20"/>
        <v>-2571.75</v>
      </c>
      <c r="Y87" s="128">
        <f t="shared" si="21"/>
        <v>0</v>
      </c>
      <c r="Z87" s="251"/>
      <c r="AA87" s="251"/>
      <c r="AB87" s="251"/>
    </row>
    <row r="88" spans="1:28" s="127" customFormat="1" x14ac:dyDescent="0.35">
      <c r="A88" s="214" t="s">
        <v>269</v>
      </c>
      <c r="B88" s="215">
        <v>120647</v>
      </c>
      <c r="C88" s="215" t="s">
        <v>114</v>
      </c>
      <c r="D88" s="215" t="s">
        <v>115</v>
      </c>
      <c r="E88" s="215">
        <v>70455007</v>
      </c>
      <c r="F88" s="215">
        <v>20</v>
      </c>
      <c r="G88" s="215" t="s">
        <v>699</v>
      </c>
      <c r="H88" s="221" t="s">
        <v>1124</v>
      </c>
      <c r="I88" s="234" t="s">
        <v>979</v>
      </c>
      <c r="J88" s="207">
        <v>850720.5</v>
      </c>
      <c r="K88" s="211"/>
      <c r="L88" s="127" t="str">
        <f t="shared" si="14"/>
        <v>0070455007000020</v>
      </c>
      <c r="M88" s="127">
        <f t="shared" si="22"/>
        <v>16</v>
      </c>
      <c r="N88" s="127" t="str">
        <f t="shared" si="15"/>
        <v>00000000/Z_W8PB</v>
      </c>
      <c r="O88" s="236">
        <f t="shared" si="16"/>
        <v>0</v>
      </c>
      <c r="P88" s="236">
        <f t="shared" si="17"/>
        <v>0</v>
      </c>
      <c r="Q88" s="236">
        <f t="shared" si="17"/>
        <v>0</v>
      </c>
      <c r="R88" s="236">
        <f t="shared" si="17"/>
        <v>0</v>
      </c>
      <c r="S88" s="238">
        <f>IF(O88=1,0,IF(P88=1,'WHT Rates - MPEG HEVC VIA'!$H$3,IF(Q88=1,'WHT Rates - MPEG HEVC VIA'!$H$11,IF(R88=1,'Via Summary'!$B$9,_xlfn.XLOOKUP(D88,'WHT Rates'!$B$4:$B$56,'WHT Rates'!$C$4:$C$56)/100))))</f>
        <v>0.1</v>
      </c>
      <c r="T88" s="244">
        <f t="shared" si="18"/>
        <v>85072.05</v>
      </c>
      <c r="U88" s="238">
        <f>IF(O88=1,0,IF(P88=1,'WHT Rates - MPEG HEVC VIA'!$H$3,IF(Q88=1,'WHT Rates - MPEG HEVC VIA'!$H$11,IF(R88=1,'Via Summary'!$B$9,_xlfn.XLOOKUP(D88,'WHT Rates'!$B$4:$B$56,'WHT Rates'!$E$4:$E$56)/100))))</f>
        <v>0</v>
      </c>
      <c r="V88" s="244">
        <f t="shared" si="19"/>
        <v>0</v>
      </c>
      <c r="W88" s="251"/>
      <c r="X88" s="128">
        <f t="shared" si="20"/>
        <v>-85072.05</v>
      </c>
      <c r="Y88" s="128">
        <f t="shared" si="21"/>
        <v>0</v>
      </c>
      <c r="Z88" s="251"/>
      <c r="AA88" s="251"/>
      <c r="AB88" s="251"/>
    </row>
    <row r="89" spans="1:28" s="127" customFormat="1" x14ac:dyDescent="0.35">
      <c r="A89" s="214" t="s">
        <v>269</v>
      </c>
      <c r="B89" s="215">
        <v>120647</v>
      </c>
      <c r="C89" s="215" t="s">
        <v>114</v>
      </c>
      <c r="D89" s="215" t="s">
        <v>115</v>
      </c>
      <c r="E89" s="215">
        <v>70455020</v>
      </c>
      <c r="F89" s="215">
        <v>10</v>
      </c>
      <c r="G89" s="215" t="s">
        <v>716</v>
      </c>
      <c r="H89" s="221" t="s">
        <v>1125</v>
      </c>
      <c r="I89" s="234" t="s">
        <v>983</v>
      </c>
      <c r="J89" s="207">
        <v>8100</v>
      </c>
      <c r="K89" s="211"/>
      <c r="L89" s="127" t="str">
        <f t="shared" si="14"/>
        <v>0070455020000010</v>
      </c>
      <c r="M89" s="127">
        <f t="shared" si="22"/>
        <v>16</v>
      </c>
      <c r="N89" s="127" t="str">
        <f t="shared" si="15"/>
        <v>00000000/Z_PCV</v>
      </c>
      <c r="O89" s="236">
        <f t="shared" si="16"/>
        <v>0</v>
      </c>
      <c r="P89" s="236">
        <f t="shared" si="17"/>
        <v>0</v>
      </c>
      <c r="Q89" s="236">
        <f t="shared" si="17"/>
        <v>0</v>
      </c>
      <c r="R89" s="236">
        <f t="shared" si="17"/>
        <v>0</v>
      </c>
      <c r="S89" s="238">
        <f>IF(O89=1,0,IF(P89=1,'WHT Rates - MPEG HEVC VIA'!$H$3,IF(Q89=1,'WHT Rates - MPEG HEVC VIA'!$H$11,IF(R89=1,'Via Summary'!$B$9,_xlfn.XLOOKUP(D89,'WHT Rates'!$B$4:$B$56,'WHT Rates'!$C$4:$C$56)/100))))</f>
        <v>0.1</v>
      </c>
      <c r="T89" s="244">
        <f t="shared" si="18"/>
        <v>810</v>
      </c>
      <c r="U89" s="238">
        <f>IF(O89=1,0,IF(P89=1,'WHT Rates - MPEG HEVC VIA'!$H$3,IF(Q89=1,'WHT Rates - MPEG HEVC VIA'!$H$11,IF(R89=1,'Via Summary'!$B$9,_xlfn.XLOOKUP(D89,'WHT Rates'!$B$4:$B$56,'WHT Rates'!$E$4:$E$56)/100))))</f>
        <v>0</v>
      </c>
      <c r="V89" s="244">
        <f t="shared" si="19"/>
        <v>0</v>
      </c>
      <c r="W89" s="251"/>
      <c r="X89" s="128">
        <f t="shared" si="20"/>
        <v>-810</v>
      </c>
      <c r="Y89" s="128">
        <f t="shared" si="21"/>
        <v>0</v>
      </c>
      <c r="Z89" s="251"/>
      <c r="AA89" s="251"/>
      <c r="AB89" s="251"/>
    </row>
    <row r="90" spans="1:28" s="127" customFormat="1" x14ac:dyDescent="0.35">
      <c r="A90" s="214" t="s">
        <v>119</v>
      </c>
      <c r="B90" s="215">
        <v>105348</v>
      </c>
      <c r="C90" s="215" t="s">
        <v>120</v>
      </c>
      <c r="D90" s="215" t="s">
        <v>121</v>
      </c>
      <c r="E90" s="215">
        <v>70455055</v>
      </c>
      <c r="F90" s="215">
        <v>10</v>
      </c>
      <c r="G90" s="215" t="s">
        <v>699</v>
      </c>
      <c r="H90" s="221" t="s">
        <v>1126</v>
      </c>
      <c r="I90" s="234" t="s">
        <v>979</v>
      </c>
      <c r="J90" s="207">
        <v>36749.599999999999</v>
      </c>
      <c r="K90" s="211"/>
      <c r="L90" s="127" t="str">
        <f t="shared" si="14"/>
        <v>0070455055000010</v>
      </c>
      <c r="M90" s="127">
        <f t="shared" si="22"/>
        <v>16</v>
      </c>
      <c r="N90" s="127" t="str">
        <f t="shared" si="15"/>
        <v>00000000/Z_W8PB</v>
      </c>
      <c r="O90" s="236">
        <f t="shared" si="16"/>
        <v>0</v>
      </c>
      <c r="P90" s="236">
        <f t="shared" si="17"/>
        <v>0</v>
      </c>
      <c r="Q90" s="236">
        <f t="shared" si="17"/>
        <v>0</v>
      </c>
      <c r="R90" s="236">
        <f t="shared" si="17"/>
        <v>0</v>
      </c>
      <c r="S90" s="238">
        <f>IF(O90=1,0,IF(P90=1,'WHT Rates - MPEG HEVC VIA'!$H$3,IF(Q90=1,'WHT Rates - MPEG HEVC VIA'!$H$11,IF(R90=1,'Via Summary'!$B$9,_xlfn.XLOOKUP(D90,'WHT Rates'!$B$4:$B$56,'WHT Rates'!$C$4:$C$56)/100))))</f>
        <v>0.2</v>
      </c>
      <c r="T90" s="244">
        <f t="shared" si="18"/>
        <v>7349.92</v>
      </c>
      <c r="U90" s="238">
        <f>IF(O90=1,0,IF(P90=1,'WHT Rates - MPEG HEVC VIA'!$H$3,IF(Q90=1,'WHT Rates - MPEG HEVC VIA'!$H$11,IF(R90=1,'Via Summary'!$B$9,_xlfn.XLOOKUP(D90,'WHT Rates'!$B$4:$B$56,'WHT Rates'!$E$4:$E$56)/100))))</f>
        <v>0.1</v>
      </c>
      <c r="V90" s="244">
        <f t="shared" si="19"/>
        <v>0</v>
      </c>
      <c r="W90" s="251"/>
      <c r="X90" s="128">
        <f t="shared" si="20"/>
        <v>-7349.92</v>
      </c>
      <c r="Y90" s="128">
        <f t="shared" si="21"/>
        <v>0</v>
      </c>
      <c r="Z90" s="251"/>
      <c r="AA90" s="251"/>
      <c r="AB90" s="251"/>
    </row>
    <row r="91" spans="1:28" s="127" customFormat="1" x14ac:dyDescent="0.35">
      <c r="A91" s="214" t="s">
        <v>139</v>
      </c>
      <c r="B91" s="215">
        <v>105454</v>
      </c>
      <c r="C91" s="215" t="s">
        <v>136</v>
      </c>
      <c r="D91" s="215" t="s">
        <v>137</v>
      </c>
      <c r="E91" s="215">
        <v>70454891</v>
      </c>
      <c r="F91" s="215">
        <v>10</v>
      </c>
      <c r="G91" s="215" t="s">
        <v>724</v>
      </c>
      <c r="H91" s="221" t="s">
        <v>1127</v>
      </c>
      <c r="I91" s="234" t="s">
        <v>978</v>
      </c>
      <c r="J91" s="207">
        <v>1678.5</v>
      </c>
      <c r="K91" s="211"/>
      <c r="L91" s="127" t="str">
        <f t="shared" si="14"/>
        <v>0070454891000010</v>
      </c>
      <c r="M91" s="127">
        <f t="shared" si="22"/>
        <v>16</v>
      </c>
      <c r="N91" s="127" t="str">
        <f t="shared" si="15"/>
        <v>00000000/Z_CEA</v>
      </c>
      <c r="O91" s="236">
        <f t="shared" si="16"/>
        <v>0</v>
      </c>
      <c r="P91" s="236">
        <f t="shared" si="17"/>
        <v>0</v>
      </c>
      <c r="Q91" s="236">
        <f t="shared" si="17"/>
        <v>0</v>
      </c>
      <c r="R91" s="236">
        <f t="shared" si="17"/>
        <v>0</v>
      </c>
      <c r="S91" s="238">
        <f>IF(O91=1,0,IF(P91=1,'WHT Rates - MPEG HEVC VIA'!$H$3,IF(Q91=1,'WHT Rates - MPEG HEVC VIA'!$H$11,IF(R91=1,'Via Summary'!$B$9,_xlfn.XLOOKUP(D91,'WHT Rates'!$B$4:$B$56,'WHT Rates'!$C$4:$C$56)/100))))</f>
        <v>0</v>
      </c>
      <c r="T91" s="244">
        <f t="shared" si="18"/>
        <v>0</v>
      </c>
      <c r="U91" s="238">
        <f>IF(O91=1,0,IF(P91=1,'WHT Rates - MPEG HEVC VIA'!$H$3,IF(Q91=1,'WHT Rates - MPEG HEVC VIA'!$H$11,IF(R91=1,'Via Summary'!$B$9,_xlfn.XLOOKUP(D91,'WHT Rates'!$B$4:$B$56,'WHT Rates'!$E$4:$E$56)/100))))</f>
        <v>0</v>
      </c>
      <c r="V91" s="244">
        <f t="shared" si="19"/>
        <v>0</v>
      </c>
      <c r="W91" s="251"/>
      <c r="X91" s="128">
        <f t="shared" si="20"/>
        <v>0</v>
      </c>
      <c r="Y91" s="128">
        <f t="shared" si="21"/>
        <v>0</v>
      </c>
      <c r="Z91" s="251"/>
      <c r="AA91" s="251"/>
      <c r="AB91" s="251"/>
    </row>
    <row r="92" spans="1:28" s="127" customFormat="1" x14ac:dyDescent="0.35">
      <c r="A92" s="214" t="s">
        <v>139</v>
      </c>
      <c r="B92" s="215">
        <v>105454</v>
      </c>
      <c r="C92" s="215" t="s">
        <v>136</v>
      </c>
      <c r="D92" s="215" t="s">
        <v>137</v>
      </c>
      <c r="E92" s="215">
        <v>70454891</v>
      </c>
      <c r="F92" s="215">
        <v>20</v>
      </c>
      <c r="G92" s="215" t="s">
        <v>724</v>
      </c>
      <c r="H92" s="221" t="s">
        <v>1128</v>
      </c>
      <c r="I92" s="234" t="s">
        <v>978</v>
      </c>
      <c r="J92" s="207">
        <v>1678.5</v>
      </c>
      <c r="K92" s="211"/>
      <c r="L92" s="127" t="str">
        <f t="shared" si="14"/>
        <v>0070454891000020</v>
      </c>
      <c r="M92" s="127">
        <f t="shared" si="22"/>
        <v>16</v>
      </c>
      <c r="N92" s="127" t="str">
        <f t="shared" si="15"/>
        <v>00000000/Z_CEA</v>
      </c>
      <c r="O92" s="236">
        <f t="shared" si="16"/>
        <v>0</v>
      </c>
      <c r="P92" s="236">
        <f t="shared" si="17"/>
        <v>0</v>
      </c>
      <c r="Q92" s="236">
        <f t="shared" si="17"/>
        <v>0</v>
      </c>
      <c r="R92" s="236">
        <f t="shared" si="17"/>
        <v>0</v>
      </c>
      <c r="S92" s="238">
        <f>IF(O92=1,0,IF(P92=1,'WHT Rates - MPEG HEVC VIA'!$H$3,IF(Q92=1,'WHT Rates - MPEG HEVC VIA'!$H$11,IF(R92=1,'Via Summary'!$B$9,_xlfn.XLOOKUP(D92,'WHT Rates'!$B$4:$B$56,'WHT Rates'!$C$4:$C$56)/100))))</f>
        <v>0</v>
      </c>
      <c r="T92" s="244">
        <f t="shared" si="18"/>
        <v>0</v>
      </c>
      <c r="U92" s="238">
        <f>IF(O92=1,0,IF(P92=1,'WHT Rates - MPEG HEVC VIA'!$H$3,IF(Q92=1,'WHT Rates - MPEG HEVC VIA'!$H$11,IF(R92=1,'Via Summary'!$B$9,_xlfn.XLOOKUP(D92,'WHT Rates'!$B$4:$B$56,'WHT Rates'!$E$4:$E$56)/100))))</f>
        <v>0</v>
      </c>
      <c r="V92" s="244">
        <f t="shared" si="19"/>
        <v>0</v>
      </c>
      <c r="W92" s="251"/>
      <c r="X92" s="128">
        <f t="shared" si="20"/>
        <v>0</v>
      </c>
      <c r="Y92" s="128">
        <f t="shared" si="21"/>
        <v>0</v>
      </c>
      <c r="Z92" s="251"/>
      <c r="AA92" s="251"/>
      <c r="AB92" s="251"/>
    </row>
    <row r="93" spans="1:28" s="127" customFormat="1" x14ac:dyDescent="0.35">
      <c r="A93" s="214" t="s">
        <v>128</v>
      </c>
      <c r="B93" s="215">
        <v>105356</v>
      </c>
      <c r="C93" s="215" t="s">
        <v>120</v>
      </c>
      <c r="D93" s="215" t="s">
        <v>121</v>
      </c>
      <c r="E93" s="215">
        <v>70455121</v>
      </c>
      <c r="F93" s="215">
        <v>10</v>
      </c>
      <c r="G93" s="215" t="s">
        <v>719</v>
      </c>
      <c r="H93" s="221" t="s">
        <v>1129</v>
      </c>
      <c r="I93" s="234" t="s">
        <v>978</v>
      </c>
      <c r="J93" s="207">
        <v>3497.6</v>
      </c>
      <c r="K93" s="211"/>
      <c r="L93" s="127" t="str">
        <f t="shared" si="14"/>
        <v>0070455121000010</v>
      </c>
      <c r="M93" s="127">
        <f t="shared" si="22"/>
        <v>16</v>
      </c>
      <c r="N93" s="127" t="str">
        <f t="shared" si="15"/>
        <v>00000000/Z_STB</v>
      </c>
      <c r="O93" s="236">
        <f t="shared" si="16"/>
        <v>0</v>
      </c>
      <c r="P93" s="236">
        <f t="shared" si="17"/>
        <v>0</v>
      </c>
      <c r="Q93" s="236">
        <f t="shared" si="17"/>
        <v>0</v>
      </c>
      <c r="R93" s="236">
        <f t="shared" si="17"/>
        <v>0</v>
      </c>
      <c r="S93" s="238">
        <f>IF(O93=1,0,IF(P93=1,'WHT Rates - MPEG HEVC VIA'!$H$3,IF(Q93=1,'WHT Rates - MPEG HEVC VIA'!$H$11,IF(R93=1,'Via Summary'!$B$9,_xlfn.XLOOKUP(D93,'WHT Rates'!$B$4:$B$56,'WHT Rates'!$C$4:$C$56)/100))))</f>
        <v>0.2</v>
      </c>
      <c r="T93" s="244">
        <f t="shared" si="18"/>
        <v>699.52</v>
      </c>
      <c r="U93" s="238">
        <f>IF(O93=1,0,IF(P93=1,'WHT Rates - MPEG HEVC VIA'!$H$3,IF(Q93=1,'WHT Rates - MPEG HEVC VIA'!$H$11,IF(R93=1,'Via Summary'!$B$9,_xlfn.XLOOKUP(D93,'WHT Rates'!$B$4:$B$56,'WHT Rates'!$E$4:$E$56)/100))))</f>
        <v>0.1</v>
      </c>
      <c r="V93" s="244">
        <f t="shared" si="19"/>
        <v>0</v>
      </c>
      <c r="W93" s="251"/>
      <c r="X93" s="128">
        <f t="shared" si="20"/>
        <v>-699.52</v>
      </c>
      <c r="Y93" s="128">
        <f t="shared" si="21"/>
        <v>0</v>
      </c>
      <c r="Z93" s="251"/>
      <c r="AA93" s="251"/>
      <c r="AB93" s="251"/>
    </row>
    <row r="94" spans="1:28" s="127" customFormat="1" x14ac:dyDescent="0.35">
      <c r="A94" s="214" t="s">
        <v>140</v>
      </c>
      <c r="B94" s="215">
        <v>105464</v>
      </c>
      <c r="C94" s="215" t="s">
        <v>136</v>
      </c>
      <c r="D94" s="215" t="s">
        <v>137</v>
      </c>
      <c r="E94" s="215">
        <v>70454905</v>
      </c>
      <c r="F94" s="215">
        <v>10</v>
      </c>
      <c r="G94" s="215" t="s">
        <v>1061</v>
      </c>
      <c r="H94" s="221" t="s">
        <v>1130</v>
      </c>
      <c r="I94" s="234" t="s">
        <v>979</v>
      </c>
      <c r="J94" s="207">
        <v>-555.54</v>
      </c>
      <c r="K94" s="211"/>
      <c r="L94" s="127" t="str">
        <f t="shared" si="14"/>
        <v>0070454905000010</v>
      </c>
      <c r="M94" s="127">
        <f t="shared" si="22"/>
        <v>16</v>
      </c>
      <c r="N94" s="127" t="str">
        <f t="shared" si="15"/>
        <v>00000000/CL CC1002</v>
      </c>
      <c r="O94" s="236">
        <f t="shared" si="16"/>
        <v>0</v>
      </c>
      <c r="P94" s="236">
        <f t="shared" si="17"/>
        <v>0</v>
      </c>
      <c r="Q94" s="236">
        <f t="shared" si="17"/>
        <v>0</v>
      </c>
      <c r="R94" s="236">
        <f t="shared" si="17"/>
        <v>0</v>
      </c>
      <c r="S94" s="238">
        <f>IF(O94=1,0,IF(P94=1,'WHT Rates - MPEG HEVC VIA'!$H$3,IF(Q94=1,'WHT Rates - MPEG HEVC VIA'!$H$11,IF(R94=1,'Via Summary'!$B$9,_xlfn.XLOOKUP(D94,'WHT Rates'!$B$4:$B$56,'WHT Rates'!$C$4:$C$56)/100))))</f>
        <v>0</v>
      </c>
      <c r="T94" s="244">
        <f t="shared" si="18"/>
        <v>0</v>
      </c>
      <c r="U94" s="238">
        <f>IF(O94=1,0,IF(P94=1,'WHT Rates - MPEG HEVC VIA'!$H$3,IF(Q94=1,'WHT Rates - MPEG HEVC VIA'!$H$11,IF(R94=1,'Via Summary'!$B$9,_xlfn.XLOOKUP(D94,'WHT Rates'!$B$4:$B$56,'WHT Rates'!$E$4:$E$56)/100))))</f>
        <v>0</v>
      </c>
      <c r="V94" s="244">
        <f t="shared" si="19"/>
        <v>0</v>
      </c>
      <c r="W94" s="251"/>
      <c r="X94" s="128">
        <f t="shared" si="20"/>
        <v>0</v>
      </c>
      <c r="Y94" s="128">
        <f t="shared" si="21"/>
        <v>0</v>
      </c>
      <c r="Z94" s="251"/>
      <c r="AA94" s="251"/>
      <c r="AB94" s="251"/>
    </row>
    <row r="95" spans="1:28" s="127" customFormat="1" x14ac:dyDescent="0.35">
      <c r="A95" s="214" t="s">
        <v>140</v>
      </c>
      <c r="B95" s="215">
        <v>105464</v>
      </c>
      <c r="C95" s="215" t="s">
        <v>136</v>
      </c>
      <c r="D95" s="215" t="s">
        <v>137</v>
      </c>
      <c r="E95" s="215">
        <v>70454905</v>
      </c>
      <c r="F95" s="215">
        <v>10</v>
      </c>
      <c r="G95" s="215" t="s">
        <v>725</v>
      </c>
      <c r="H95" s="221" t="s">
        <v>1130</v>
      </c>
      <c r="I95" s="234" t="s">
        <v>979</v>
      </c>
      <c r="J95" s="207">
        <v>1490</v>
      </c>
      <c r="K95" s="211"/>
      <c r="L95" s="127" t="str">
        <f t="shared" si="14"/>
        <v>0070454905000010</v>
      </c>
      <c r="M95" s="127">
        <f t="shared" si="22"/>
        <v>16</v>
      </c>
      <c r="N95" s="127" t="str">
        <f t="shared" si="15"/>
        <v>00000000/Z_DEC</v>
      </c>
      <c r="O95" s="236">
        <f t="shared" si="16"/>
        <v>0</v>
      </c>
      <c r="P95" s="236">
        <f t="shared" si="17"/>
        <v>0</v>
      </c>
      <c r="Q95" s="236">
        <f t="shared" si="17"/>
        <v>0</v>
      </c>
      <c r="R95" s="236">
        <f t="shared" si="17"/>
        <v>0</v>
      </c>
      <c r="S95" s="238">
        <f>IF(O95=1,0,IF(P95=1,'WHT Rates - MPEG HEVC VIA'!$H$3,IF(Q95=1,'WHT Rates - MPEG HEVC VIA'!$H$11,IF(R95=1,'Via Summary'!$B$9,_xlfn.XLOOKUP(D95,'WHT Rates'!$B$4:$B$56,'WHT Rates'!$C$4:$C$56)/100))))</f>
        <v>0</v>
      </c>
      <c r="T95" s="244">
        <f t="shared" si="18"/>
        <v>0</v>
      </c>
      <c r="U95" s="238">
        <f>IF(O95=1,0,IF(P95=1,'WHT Rates - MPEG HEVC VIA'!$H$3,IF(Q95=1,'WHT Rates - MPEG HEVC VIA'!$H$11,IF(R95=1,'Via Summary'!$B$9,_xlfn.XLOOKUP(D95,'WHT Rates'!$B$4:$B$56,'WHT Rates'!$E$4:$E$56)/100))))</f>
        <v>0</v>
      </c>
      <c r="V95" s="244">
        <f t="shared" si="19"/>
        <v>0</v>
      </c>
      <c r="W95" s="251"/>
      <c r="X95" s="128">
        <f t="shared" si="20"/>
        <v>0</v>
      </c>
      <c r="Y95" s="128">
        <f t="shared" si="21"/>
        <v>0</v>
      </c>
      <c r="Z95" s="251"/>
      <c r="AA95" s="251"/>
      <c r="AB95" s="251"/>
    </row>
    <row r="96" spans="1:28" s="127" customFormat="1" x14ac:dyDescent="0.35">
      <c r="A96" s="214" t="s">
        <v>312</v>
      </c>
      <c r="B96" s="215">
        <v>126375</v>
      </c>
      <c r="C96" s="215" t="s">
        <v>136</v>
      </c>
      <c r="D96" s="215" t="s">
        <v>137</v>
      </c>
      <c r="E96" s="215">
        <v>70455036</v>
      </c>
      <c r="F96" s="215">
        <v>10</v>
      </c>
      <c r="G96" s="215" t="s">
        <v>706</v>
      </c>
      <c r="H96" s="221" t="s">
        <v>1131</v>
      </c>
      <c r="I96" s="234" t="s">
        <v>978</v>
      </c>
      <c r="J96" s="207">
        <v>1214</v>
      </c>
      <c r="K96" s="211"/>
      <c r="L96" s="127" t="str">
        <f t="shared" si="14"/>
        <v>0070455036000010</v>
      </c>
      <c r="M96" s="127">
        <f t="shared" si="22"/>
        <v>16</v>
      </c>
      <c r="N96" s="127" t="str">
        <f t="shared" si="15"/>
        <v>00000000/Z_CSD</v>
      </c>
      <c r="O96" s="236">
        <f t="shared" si="16"/>
        <v>0</v>
      </c>
      <c r="P96" s="236">
        <f t="shared" si="17"/>
        <v>0</v>
      </c>
      <c r="Q96" s="236">
        <f t="shared" si="17"/>
        <v>0</v>
      </c>
      <c r="R96" s="236">
        <f t="shared" si="17"/>
        <v>0</v>
      </c>
      <c r="S96" s="238">
        <f>IF(O96=1,0,IF(P96=1,'WHT Rates - MPEG HEVC VIA'!$H$3,IF(Q96=1,'WHT Rates - MPEG HEVC VIA'!$H$11,IF(R96=1,'Via Summary'!$B$9,_xlfn.XLOOKUP(D96,'WHT Rates'!$B$4:$B$56,'WHT Rates'!$C$4:$C$56)/100))))</f>
        <v>0</v>
      </c>
      <c r="T96" s="244">
        <f t="shared" si="18"/>
        <v>0</v>
      </c>
      <c r="U96" s="238">
        <f>IF(O96=1,0,IF(P96=1,'WHT Rates - MPEG HEVC VIA'!$H$3,IF(Q96=1,'WHT Rates - MPEG HEVC VIA'!$H$11,IF(R96=1,'Via Summary'!$B$9,_xlfn.XLOOKUP(D96,'WHT Rates'!$B$4:$B$56,'WHT Rates'!$E$4:$E$56)/100))))</f>
        <v>0</v>
      </c>
      <c r="V96" s="244">
        <f t="shared" si="19"/>
        <v>0</v>
      </c>
      <c r="W96" s="251"/>
      <c r="X96" s="128">
        <f t="shared" si="20"/>
        <v>0</v>
      </c>
      <c r="Y96" s="128">
        <f t="shared" si="21"/>
        <v>0</v>
      </c>
      <c r="Z96" s="251"/>
      <c r="AA96" s="251"/>
      <c r="AB96" s="251"/>
    </row>
    <row r="97" spans="1:28" s="127" customFormat="1" x14ac:dyDescent="0.35">
      <c r="A97" s="214" t="s">
        <v>312</v>
      </c>
      <c r="B97" s="215">
        <v>126375</v>
      </c>
      <c r="C97" s="215" t="s">
        <v>136</v>
      </c>
      <c r="D97" s="215" t="s">
        <v>137</v>
      </c>
      <c r="E97" s="215">
        <v>70455036</v>
      </c>
      <c r="F97" s="215">
        <v>20</v>
      </c>
      <c r="G97" s="215" t="s">
        <v>706</v>
      </c>
      <c r="H97" s="221" t="s">
        <v>1132</v>
      </c>
      <c r="I97" s="234" t="s">
        <v>978</v>
      </c>
      <c r="J97" s="207">
        <v>1214</v>
      </c>
      <c r="K97" s="211"/>
      <c r="L97" s="127" t="str">
        <f t="shared" si="14"/>
        <v>0070455036000020</v>
      </c>
      <c r="M97" s="127">
        <f t="shared" si="22"/>
        <v>16</v>
      </c>
      <c r="N97" s="127" t="str">
        <f t="shared" si="15"/>
        <v>00000000/Z_CSD</v>
      </c>
      <c r="O97" s="236">
        <f t="shared" si="16"/>
        <v>0</v>
      </c>
      <c r="P97" s="236">
        <f t="shared" si="17"/>
        <v>0</v>
      </c>
      <c r="Q97" s="236">
        <f t="shared" si="17"/>
        <v>0</v>
      </c>
      <c r="R97" s="236">
        <f t="shared" si="17"/>
        <v>0</v>
      </c>
      <c r="S97" s="238">
        <f>IF(O97=1,0,IF(P97=1,'WHT Rates - MPEG HEVC VIA'!$H$3,IF(Q97=1,'WHT Rates - MPEG HEVC VIA'!$H$11,IF(R97=1,'Via Summary'!$B$9,_xlfn.XLOOKUP(D97,'WHT Rates'!$B$4:$B$56,'WHT Rates'!$C$4:$C$56)/100))))</f>
        <v>0</v>
      </c>
      <c r="T97" s="244">
        <f t="shared" si="18"/>
        <v>0</v>
      </c>
      <c r="U97" s="238">
        <f>IF(O97=1,0,IF(P97=1,'WHT Rates - MPEG HEVC VIA'!$H$3,IF(Q97=1,'WHT Rates - MPEG HEVC VIA'!$H$11,IF(R97=1,'Via Summary'!$B$9,_xlfn.XLOOKUP(D97,'WHT Rates'!$B$4:$B$56,'WHT Rates'!$E$4:$E$56)/100))))</f>
        <v>0</v>
      </c>
      <c r="V97" s="244">
        <f t="shared" si="19"/>
        <v>0</v>
      </c>
      <c r="W97" s="251"/>
      <c r="X97" s="128">
        <f t="shared" si="20"/>
        <v>0</v>
      </c>
      <c r="Y97" s="128">
        <f t="shared" si="21"/>
        <v>0</v>
      </c>
      <c r="Z97" s="251"/>
      <c r="AA97" s="251"/>
      <c r="AB97" s="251"/>
    </row>
    <row r="98" spans="1:28" s="127" customFormat="1" x14ac:dyDescent="0.35">
      <c r="A98" s="214" t="s">
        <v>564</v>
      </c>
      <c r="B98" s="215">
        <v>104948</v>
      </c>
      <c r="C98" s="215" t="s">
        <v>13</v>
      </c>
      <c r="D98" s="215" t="s">
        <v>14</v>
      </c>
      <c r="E98" s="215">
        <v>70454717</v>
      </c>
      <c r="F98" s="215">
        <v>10</v>
      </c>
      <c r="G98" s="215" t="s">
        <v>706</v>
      </c>
      <c r="H98" s="221" t="s">
        <v>1133</v>
      </c>
      <c r="I98" s="234" t="s">
        <v>978</v>
      </c>
      <c r="J98" s="207"/>
      <c r="K98" s="211">
        <v>9</v>
      </c>
      <c r="L98" s="127" t="str">
        <f t="shared" si="14"/>
        <v>0070454717000010</v>
      </c>
      <c r="M98" s="127">
        <f t="shared" si="22"/>
        <v>16</v>
      </c>
      <c r="N98" s="127" t="str">
        <f t="shared" si="15"/>
        <v>00000000/Z_CSD</v>
      </c>
      <c r="O98" s="236">
        <f t="shared" si="16"/>
        <v>0</v>
      </c>
      <c r="P98" s="236">
        <f t="shared" si="17"/>
        <v>0</v>
      </c>
      <c r="Q98" s="236">
        <f t="shared" si="17"/>
        <v>0</v>
      </c>
      <c r="R98" s="236">
        <f t="shared" si="17"/>
        <v>0</v>
      </c>
      <c r="S98" s="238">
        <f>IF(O98=1,0,IF(P98=1,'WHT Rates - MPEG HEVC VIA'!$H$3,IF(Q98=1,'WHT Rates - MPEG HEVC VIA'!$H$11,IF(R98=1,'Via Summary'!$B$9,_xlfn.XLOOKUP(D98,'WHT Rates'!$B$4:$B$56,'WHT Rates'!$C$4:$C$56)/100))))</f>
        <v>0</v>
      </c>
      <c r="T98" s="244">
        <f t="shared" si="18"/>
        <v>0</v>
      </c>
      <c r="U98" s="238">
        <f>IF(O98=1,0,IF(P98=1,'WHT Rates - MPEG HEVC VIA'!$H$3,IF(Q98=1,'WHT Rates - MPEG HEVC VIA'!$H$11,IF(R98=1,'Via Summary'!$B$9,_xlfn.XLOOKUP(D98,'WHT Rates'!$B$4:$B$56,'WHT Rates'!$E$4:$E$56)/100))))</f>
        <v>0</v>
      </c>
      <c r="V98" s="244">
        <f t="shared" si="19"/>
        <v>0</v>
      </c>
      <c r="W98" s="251"/>
      <c r="X98" s="128">
        <f t="shared" si="20"/>
        <v>0</v>
      </c>
      <c r="Y98" s="128">
        <f t="shared" si="21"/>
        <v>0</v>
      </c>
      <c r="Z98" s="251"/>
      <c r="AA98" s="251"/>
      <c r="AB98" s="251"/>
    </row>
    <row r="99" spans="1:28" s="127" customFormat="1" x14ac:dyDescent="0.35">
      <c r="A99" s="214" t="s">
        <v>564</v>
      </c>
      <c r="B99" s="215">
        <v>104948</v>
      </c>
      <c r="C99" s="215" t="s">
        <v>13</v>
      </c>
      <c r="D99" s="215" t="s">
        <v>14</v>
      </c>
      <c r="E99" s="215">
        <v>70454717</v>
      </c>
      <c r="F99" s="215">
        <v>20</v>
      </c>
      <c r="G99" s="215" t="s">
        <v>697</v>
      </c>
      <c r="H99" s="221" t="s">
        <v>1134</v>
      </c>
      <c r="I99" s="234" t="s">
        <v>978</v>
      </c>
      <c r="J99" s="207"/>
      <c r="K99" s="211">
        <v>3485</v>
      </c>
      <c r="L99" s="127" t="str">
        <f t="shared" si="14"/>
        <v>0070454717000020</v>
      </c>
      <c r="M99" s="127">
        <f t="shared" si="22"/>
        <v>16</v>
      </c>
      <c r="N99" s="127" t="str">
        <f t="shared" si="15"/>
        <v>00000000/Z_SBA</v>
      </c>
      <c r="O99" s="236">
        <f t="shared" si="16"/>
        <v>0</v>
      </c>
      <c r="P99" s="236">
        <f t="shared" si="17"/>
        <v>0</v>
      </c>
      <c r="Q99" s="236">
        <f t="shared" si="17"/>
        <v>0</v>
      </c>
      <c r="R99" s="236">
        <f t="shared" si="17"/>
        <v>0</v>
      </c>
      <c r="S99" s="238">
        <f>IF(O99=1,0,IF(P99=1,'WHT Rates - MPEG HEVC VIA'!$H$3,IF(Q99=1,'WHT Rates - MPEG HEVC VIA'!$H$11,IF(R99=1,'Via Summary'!$B$9,_xlfn.XLOOKUP(D99,'WHT Rates'!$B$4:$B$56,'WHT Rates'!$C$4:$C$56)/100))))</f>
        <v>0</v>
      </c>
      <c r="T99" s="244">
        <f t="shared" si="18"/>
        <v>0</v>
      </c>
      <c r="U99" s="238">
        <f>IF(O99=1,0,IF(P99=1,'WHT Rates - MPEG HEVC VIA'!$H$3,IF(Q99=1,'WHT Rates - MPEG HEVC VIA'!$H$11,IF(R99=1,'Via Summary'!$B$9,_xlfn.XLOOKUP(D99,'WHT Rates'!$B$4:$B$56,'WHT Rates'!$E$4:$E$56)/100))))</f>
        <v>0</v>
      </c>
      <c r="V99" s="244">
        <f t="shared" si="19"/>
        <v>0</v>
      </c>
      <c r="W99" s="251"/>
      <c r="X99" s="128">
        <f t="shared" si="20"/>
        <v>0</v>
      </c>
      <c r="Y99" s="128">
        <f t="shared" si="21"/>
        <v>0</v>
      </c>
      <c r="Z99" s="251"/>
      <c r="AA99" s="251"/>
      <c r="AB99" s="251"/>
    </row>
    <row r="100" spans="1:28" s="127" customFormat="1" x14ac:dyDescent="0.35">
      <c r="A100" s="214" t="s">
        <v>55</v>
      </c>
      <c r="B100" s="215">
        <v>105127</v>
      </c>
      <c r="C100" s="215" t="s">
        <v>56</v>
      </c>
      <c r="D100" s="215" t="s">
        <v>57</v>
      </c>
      <c r="E100" s="215">
        <v>70454899</v>
      </c>
      <c r="F100" s="215">
        <v>10</v>
      </c>
      <c r="G100" s="215" t="s">
        <v>726</v>
      </c>
      <c r="H100" s="221" t="s">
        <v>1135</v>
      </c>
      <c r="I100" s="234" t="s">
        <v>978</v>
      </c>
      <c r="J100" s="207"/>
      <c r="K100" s="211">
        <v>11471</v>
      </c>
      <c r="L100" s="127" t="str">
        <f t="shared" si="14"/>
        <v>0070454899000010</v>
      </c>
      <c r="M100" s="127">
        <f t="shared" si="22"/>
        <v>16</v>
      </c>
      <c r="N100" s="127" t="str">
        <f t="shared" si="15"/>
        <v>00000000/Z_SBTVD</v>
      </c>
      <c r="O100" s="236">
        <f t="shared" si="16"/>
        <v>0</v>
      </c>
      <c r="P100" s="236">
        <f t="shared" si="17"/>
        <v>0</v>
      </c>
      <c r="Q100" s="236">
        <f t="shared" si="17"/>
        <v>0</v>
      </c>
      <c r="R100" s="236">
        <f t="shared" si="17"/>
        <v>0</v>
      </c>
      <c r="S100" s="238">
        <f>IF(O100=1,0,IF(P100=1,'WHT Rates - MPEG HEVC VIA'!$H$3,IF(Q100=1,'WHT Rates - MPEG HEVC VIA'!$H$11,IF(R100=1,'Via Summary'!$B$9,_xlfn.XLOOKUP(D100,'WHT Rates'!$B$4:$B$56,'WHT Rates'!$C$4:$C$56)/100))))</f>
        <v>0</v>
      </c>
      <c r="T100" s="244">
        <f t="shared" si="18"/>
        <v>0</v>
      </c>
      <c r="U100" s="238">
        <f>IF(O100=1,0,IF(P100=1,'WHT Rates - MPEG HEVC VIA'!$H$3,IF(Q100=1,'WHT Rates - MPEG HEVC VIA'!$H$11,IF(R100=1,'Via Summary'!$B$9,_xlfn.XLOOKUP(D100,'WHT Rates'!$B$4:$B$56,'WHT Rates'!$E$4:$E$56)/100))))</f>
        <v>0</v>
      </c>
      <c r="V100" s="244">
        <f t="shared" si="19"/>
        <v>0</v>
      </c>
      <c r="W100" s="251"/>
      <c r="X100" s="128">
        <f t="shared" si="20"/>
        <v>0</v>
      </c>
      <c r="Y100" s="128">
        <f t="shared" si="21"/>
        <v>0</v>
      </c>
      <c r="Z100" s="251"/>
      <c r="AA100" s="251"/>
      <c r="AB100" s="251"/>
    </row>
    <row r="101" spans="1:28" s="127" customFormat="1" x14ac:dyDescent="0.35">
      <c r="A101" s="214" t="s">
        <v>55</v>
      </c>
      <c r="B101" s="215">
        <v>105127</v>
      </c>
      <c r="C101" s="215" t="s">
        <v>56</v>
      </c>
      <c r="D101" s="215" t="s">
        <v>57</v>
      </c>
      <c r="E101" s="215">
        <v>70454899</v>
      </c>
      <c r="F101" s="215">
        <v>20</v>
      </c>
      <c r="G101" s="215" t="s">
        <v>697</v>
      </c>
      <c r="H101" s="221" t="s">
        <v>1136</v>
      </c>
      <c r="I101" s="234" t="s">
        <v>978</v>
      </c>
      <c r="J101" s="207"/>
      <c r="K101" s="211">
        <v>14948</v>
      </c>
      <c r="L101" s="127" t="str">
        <f t="shared" si="14"/>
        <v>0070454899000020</v>
      </c>
      <c r="M101" s="127">
        <f t="shared" si="22"/>
        <v>16</v>
      </c>
      <c r="N101" s="127" t="str">
        <f t="shared" si="15"/>
        <v>00000000/Z_SBA</v>
      </c>
      <c r="O101" s="236">
        <f t="shared" si="16"/>
        <v>0</v>
      </c>
      <c r="P101" s="236">
        <f t="shared" si="17"/>
        <v>0</v>
      </c>
      <c r="Q101" s="236">
        <f t="shared" si="17"/>
        <v>0</v>
      </c>
      <c r="R101" s="236">
        <f t="shared" si="17"/>
        <v>0</v>
      </c>
      <c r="S101" s="238">
        <f>IF(O101=1,0,IF(P101=1,'WHT Rates - MPEG HEVC VIA'!$H$3,IF(Q101=1,'WHT Rates - MPEG HEVC VIA'!$H$11,IF(R101=1,'Via Summary'!$B$9,_xlfn.XLOOKUP(D101,'WHT Rates'!$B$4:$B$56,'WHT Rates'!$C$4:$C$56)/100))))</f>
        <v>0</v>
      </c>
      <c r="T101" s="244">
        <f t="shared" si="18"/>
        <v>0</v>
      </c>
      <c r="U101" s="238">
        <f>IF(O101=1,0,IF(P101=1,'WHT Rates - MPEG HEVC VIA'!$H$3,IF(Q101=1,'WHT Rates - MPEG HEVC VIA'!$H$11,IF(R101=1,'Via Summary'!$B$9,_xlfn.XLOOKUP(D101,'WHT Rates'!$B$4:$B$56,'WHT Rates'!$E$4:$E$56)/100))))</f>
        <v>0</v>
      </c>
      <c r="V101" s="244">
        <f t="shared" si="19"/>
        <v>0</v>
      </c>
      <c r="W101" s="251"/>
      <c r="X101" s="128">
        <f t="shared" si="20"/>
        <v>0</v>
      </c>
      <c r="Y101" s="128">
        <f t="shared" si="21"/>
        <v>0</v>
      </c>
      <c r="Z101" s="251"/>
      <c r="AA101" s="251"/>
      <c r="AB101" s="251"/>
    </row>
    <row r="102" spans="1:28" s="127" customFormat="1" x14ac:dyDescent="0.35">
      <c r="A102" s="214" t="s">
        <v>563</v>
      </c>
      <c r="B102" s="215">
        <v>124742</v>
      </c>
      <c r="C102" s="215" t="s">
        <v>64</v>
      </c>
      <c r="D102" s="215" t="s">
        <v>65</v>
      </c>
      <c r="E102" s="215">
        <v>70455060</v>
      </c>
      <c r="F102" s="215">
        <v>10</v>
      </c>
      <c r="G102" s="215" t="s">
        <v>725</v>
      </c>
      <c r="H102" s="221" t="s">
        <v>1137</v>
      </c>
      <c r="I102" s="234" t="s">
        <v>980</v>
      </c>
      <c r="J102" s="207"/>
      <c r="K102" s="211">
        <v>179</v>
      </c>
      <c r="L102" s="127" t="str">
        <f t="shared" si="14"/>
        <v>0070455060000010</v>
      </c>
      <c r="M102" s="127">
        <f t="shared" si="22"/>
        <v>16</v>
      </c>
      <c r="N102" s="127" t="str">
        <f t="shared" si="15"/>
        <v>00000000/Z_DEC</v>
      </c>
      <c r="O102" s="236">
        <f t="shared" si="16"/>
        <v>0</v>
      </c>
      <c r="P102" s="236">
        <f t="shared" si="17"/>
        <v>0</v>
      </c>
      <c r="Q102" s="236">
        <f t="shared" si="17"/>
        <v>0</v>
      </c>
      <c r="R102" s="236">
        <f t="shared" si="17"/>
        <v>0</v>
      </c>
      <c r="S102" s="238">
        <f>IF(O102=1,0,IF(P102=1,'WHT Rates - MPEG HEVC VIA'!$H$3,IF(Q102=1,'WHT Rates - MPEG HEVC VIA'!$H$11,IF(R102=1,'Via Summary'!$B$9,_xlfn.XLOOKUP(D102,'WHT Rates'!$B$4:$B$56,'WHT Rates'!$C$4:$C$56)/100))))</f>
        <v>0</v>
      </c>
      <c r="T102" s="244">
        <f t="shared" si="18"/>
        <v>0</v>
      </c>
      <c r="U102" s="238">
        <f>IF(O102=1,0,IF(P102=1,'WHT Rates - MPEG HEVC VIA'!$H$3,IF(Q102=1,'WHT Rates - MPEG HEVC VIA'!$H$11,IF(R102=1,'Via Summary'!$B$9,_xlfn.XLOOKUP(D102,'WHT Rates'!$B$4:$B$56,'WHT Rates'!$E$4:$E$56)/100))))</f>
        <v>0</v>
      </c>
      <c r="V102" s="244">
        <f t="shared" si="19"/>
        <v>0</v>
      </c>
      <c r="W102" s="251"/>
      <c r="X102" s="128">
        <f t="shared" si="20"/>
        <v>0</v>
      </c>
      <c r="Y102" s="128">
        <f t="shared" si="21"/>
        <v>0</v>
      </c>
      <c r="Z102" s="251"/>
      <c r="AA102" s="251"/>
      <c r="AB102" s="251"/>
    </row>
    <row r="103" spans="1:28" s="127" customFormat="1" x14ac:dyDescent="0.35">
      <c r="A103" s="214" t="s">
        <v>229</v>
      </c>
      <c r="B103" s="215">
        <v>113079</v>
      </c>
      <c r="C103" s="215" t="s">
        <v>120</v>
      </c>
      <c r="D103" s="215" t="s">
        <v>121</v>
      </c>
      <c r="E103" s="215">
        <v>70454797</v>
      </c>
      <c r="F103" s="215">
        <v>10</v>
      </c>
      <c r="G103" s="215" t="s">
        <v>694</v>
      </c>
      <c r="H103" s="221" t="s">
        <v>1138</v>
      </c>
      <c r="I103" s="234" t="s">
        <v>978</v>
      </c>
      <c r="J103" s="207">
        <v>68123.820000000007</v>
      </c>
      <c r="K103" s="211"/>
      <c r="L103" s="127" t="str">
        <f t="shared" si="14"/>
        <v>0070454797000010</v>
      </c>
      <c r="M103" s="127">
        <f t="shared" si="22"/>
        <v>16</v>
      </c>
      <c r="N103" s="127" t="str">
        <f t="shared" si="15"/>
        <v>00000000/Z_DTV</v>
      </c>
      <c r="O103" s="236">
        <f t="shared" si="16"/>
        <v>0</v>
      </c>
      <c r="P103" s="236">
        <f t="shared" si="17"/>
        <v>0</v>
      </c>
      <c r="Q103" s="236">
        <f t="shared" si="17"/>
        <v>0</v>
      </c>
      <c r="R103" s="236">
        <f t="shared" si="17"/>
        <v>0</v>
      </c>
      <c r="S103" s="238">
        <f>IF(O103=1,0,IF(P103=1,'WHT Rates - MPEG HEVC VIA'!$H$3,IF(Q103=1,'WHT Rates - MPEG HEVC VIA'!$H$11,IF(R103=1,'Via Summary'!$B$9,_xlfn.XLOOKUP(D103,'WHT Rates'!$B$4:$B$56,'WHT Rates'!$C$4:$C$56)/100))))</f>
        <v>0.2</v>
      </c>
      <c r="T103" s="244">
        <f t="shared" si="18"/>
        <v>13624.764000000003</v>
      </c>
      <c r="U103" s="238">
        <f>IF(O103=1,0,IF(P103=1,'WHT Rates - MPEG HEVC VIA'!$H$3,IF(Q103=1,'WHT Rates - MPEG HEVC VIA'!$H$11,IF(R103=1,'Via Summary'!$B$9,_xlfn.XLOOKUP(D103,'WHT Rates'!$B$4:$B$56,'WHT Rates'!$E$4:$E$56)/100))))</f>
        <v>0.1</v>
      </c>
      <c r="V103" s="244">
        <f t="shared" si="19"/>
        <v>0</v>
      </c>
      <c r="W103" s="251"/>
      <c r="X103" s="128">
        <f t="shared" si="20"/>
        <v>-13624.76</v>
      </c>
      <c r="Y103" s="128">
        <f t="shared" si="21"/>
        <v>0</v>
      </c>
      <c r="Z103" s="251"/>
      <c r="AA103" s="251"/>
      <c r="AB103" s="251"/>
    </row>
    <row r="104" spans="1:28" s="127" customFormat="1" x14ac:dyDescent="0.35">
      <c r="A104" s="214" t="s">
        <v>229</v>
      </c>
      <c r="B104" s="215">
        <v>113079</v>
      </c>
      <c r="C104" s="215" t="s">
        <v>120</v>
      </c>
      <c r="D104" s="215" t="s">
        <v>121</v>
      </c>
      <c r="E104" s="215">
        <v>70454797</v>
      </c>
      <c r="F104" s="215">
        <v>20</v>
      </c>
      <c r="G104" s="215" t="s">
        <v>694</v>
      </c>
      <c r="H104" s="221" t="s">
        <v>1139</v>
      </c>
      <c r="I104" s="234" t="s">
        <v>978</v>
      </c>
      <c r="J104" s="207">
        <v>39660.980000000003</v>
      </c>
      <c r="K104" s="211"/>
      <c r="L104" s="127" t="str">
        <f t="shared" si="14"/>
        <v>0070454797000020</v>
      </c>
      <c r="M104" s="127">
        <f t="shared" si="22"/>
        <v>16</v>
      </c>
      <c r="N104" s="127" t="str">
        <f t="shared" si="15"/>
        <v>00000000/Z_DTV</v>
      </c>
      <c r="O104" s="236">
        <f t="shared" si="16"/>
        <v>0</v>
      </c>
      <c r="P104" s="236">
        <f t="shared" si="17"/>
        <v>0</v>
      </c>
      <c r="Q104" s="236">
        <f t="shared" si="17"/>
        <v>0</v>
      </c>
      <c r="R104" s="236">
        <f t="shared" si="17"/>
        <v>0</v>
      </c>
      <c r="S104" s="238">
        <f>IF(O104=1,0,IF(P104=1,'WHT Rates - MPEG HEVC VIA'!$H$3,IF(Q104=1,'WHT Rates - MPEG HEVC VIA'!$H$11,IF(R104=1,'Via Summary'!$B$9,_xlfn.XLOOKUP(D104,'WHT Rates'!$B$4:$B$56,'WHT Rates'!$C$4:$C$56)/100))))</f>
        <v>0.2</v>
      </c>
      <c r="T104" s="244">
        <f t="shared" si="18"/>
        <v>7932.1960000000008</v>
      </c>
      <c r="U104" s="238">
        <f>IF(O104=1,0,IF(P104=1,'WHT Rates - MPEG HEVC VIA'!$H$3,IF(Q104=1,'WHT Rates - MPEG HEVC VIA'!$H$11,IF(R104=1,'Via Summary'!$B$9,_xlfn.XLOOKUP(D104,'WHT Rates'!$B$4:$B$56,'WHT Rates'!$E$4:$E$56)/100))))</f>
        <v>0.1</v>
      </c>
      <c r="V104" s="244">
        <f t="shared" si="19"/>
        <v>0</v>
      </c>
      <c r="W104" s="251"/>
      <c r="X104" s="128">
        <f t="shared" si="20"/>
        <v>-7932.2</v>
      </c>
      <c r="Y104" s="128">
        <f t="shared" si="21"/>
        <v>0</v>
      </c>
      <c r="Z104" s="251"/>
      <c r="AA104" s="251"/>
      <c r="AB104" s="251"/>
    </row>
    <row r="105" spans="1:28" s="127" customFormat="1" x14ac:dyDescent="0.35">
      <c r="A105" s="214" t="s">
        <v>287</v>
      </c>
      <c r="B105" s="215">
        <v>124351</v>
      </c>
      <c r="C105" s="215" t="s">
        <v>24</v>
      </c>
      <c r="D105" s="215" t="s">
        <v>25</v>
      </c>
      <c r="E105" s="215">
        <v>70454943</v>
      </c>
      <c r="F105" s="215">
        <v>10</v>
      </c>
      <c r="G105" s="215" t="s">
        <v>727</v>
      </c>
      <c r="H105" s="221" t="s">
        <v>1140</v>
      </c>
      <c r="I105" s="234" t="s">
        <v>984</v>
      </c>
      <c r="J105" s="207">
        <v>225000</v>
      </c>
      <c r="K105" s="211"/>
      <c r="L105" s="127" t="str">
        <f t="shared" si="14"/>
        <v>0070454943000010</v>
      </c>
      <c r="M105" s="127">
        <f t="shared" si="22"/>
        <v>16</v>
      </c>
      <c r="N105" s="127" t="str">
        <f t="shared" si="15"/>
        <v>00000000/Z_MSP</v>
      </c>
      <c r="O105" s="236">
        <f t="shared" si="16"/>
        <v>0</v>
      </c>
      <c r="P105" s="236">
        <f t="shared" si="17"/>
        <v>0</v>
      </c>
      <c r="Q105" s="236">
        <f t="shared" si="17"/>
        <v>0</v>
      </c>
      <c r="R105" s="236">
        <f t="shared" si="17"/>
        <v>0</v>
      </c>
      <c r="S105" s="238">
        <f>IF(O105=1,0,IF(P105=1,'WHT Rates - MPEG HEVC VIA'!$H$3,IF(Q105=1,'WHT Rates - MPEG HEVC VIA'!$H$11,IF(R105=1,'Via Summary'!$B$9,_xlfn.XLOOKUP(D105,'WHT Rates'!$B$4:$B$56,'WHT Rates'!$C$4:$C$56)/100))))</f>
        <v>0.1</v>
      </c>
      <c r="T105" s="244">
        <f t="shared" si="18"/>
        <v>22500</v>
      </c>
      <c r="U105" s="238">
        <f>IF(O105=1,0,IF(P105=1,'WHT Rates - MPEG HEVC VIA'!$H$3,IF(Q105=1,'WHT Rates - MPEG HEVC VIA'!$H$11,IF(R105=1,'Via Summary'!$B$9,_xlfn.XLOOKUP(D105,'WHT Rates'!$B$4:$B$56,'WHT Rates'!$E$4:$E$56)/100))))</f>
        <v>0.1</v>
      </c>
      <c r="V105" s="244">
        <f t="shared" si="19"/>
        <v>0</v>
      </c>
      <c r="W105" s="251"/>
      <c r="X105" s="128">
        <f t="shared" si="20"/>
        <v>-22500</v>
      </c>
      <c r="Y105" s="128">
        <f t="shared" si="21"/>
        <v>0</v>
      </c>
      <c r="Z105" s="251"/>
      <c r="AA105" s="251"/>
      <c r="AB105" s="251"/>
    </row>
    <row r="106" spans="1:28" s="127" customFormat="1" x14ac:dyDescent="0.35">
      <c r="A106" s="214" t="s">
        <v>287</v>
      </c>
      <c r="B106" s="215">
        <v>124351</v>
      </c>
      <c r="C106" s="215" t="s">
        <v>24</v>
      </c>
      <c r="D106" s="215" t="s">
        <v>25</v>
      </c>
      <c r="E106" s="215">
        <v>70454956</v>
      </c>
      <c r="F106" s="215">
        <v>10</v>
      </c>
      <c r="G106" s="215" t="s">
        <v>727</v>
      </c>
      <c r="H106" s="221" t="s">
        <v>1141</v>
      </c>
      <c r="I106" s="234" t="s">
        <v>985</v>
      </c>
      <c r="J106" s="207">
        <v>225000</v>
      </c>
      <c r="K106" s="211"/>
      <c r="L106" s="127" t="str">
        <f t="shared" si="14"/>
        <v>0070454956000010</v>
      </c>
      <c r="M106" s="127">
        <f t="shared" si="22"/>
        <v>16</v>
      </c>
      <c r="N106" s="127" t="str">
        <f t="shared" si="15"/>
        <v>00000000/Z_MSP</v>
      </c>
      <c r="O106" s="236">
        <f t="shared" si="16"/>
        <v>0</v>
      </c>
      <c r="P106" s="236">
        <f t="shared" si="17"/>
        <v>0</v>
      </c>
      <c r="Q106" s="236">
        <f t="shared" si="17"/>
        <v>0</v>
      </c>
      <c r="R106" s="236">
        <f t="shared" si="17"/>
        <v>0</v>
      </c>
      <c r="S106" s="238">
        <f>IF(O106=1,0,IF(P106=1,'WHT Rates - MPEG HEVC VIA'!$H$3,IF(Q106=1,'WHT Rates - MPEG HEVC VIA'!$H$11,IF(R106=1,'Via Summary'!$B$9,_xlfn.XLOOKUP(D106,'WHT Rates'!$B$4:$B$56,'WHT Rates'!$C$4:$C$56)/100))))</f>
        <v>0.1</v>
      </c>
      <c r="T106" s="244">
        <f t="shared" si="18"/>
        <v>22500</v>
      </c>
      <c r="U106" s="238">
        <f>IF(O106=1,0,IF(P106=1,'WHT Rates - MPEG HEVC VIA'!$H$3,IF(Q106=1,'WHT Rates - MPEG HEVC VIA'!$H$11,IF(R106=1,'Via Summary'!$B$9,_xlfn.XLOOKUP(D106,'WHT Rates'!$B$4:$B$56,'WHT Rates'!$E$4:$E$56)/100))))</f>
        <v>0.1</v>
      </c>
      <c r="V106" s="244">
        <f t="shared" si="19"/>
        <v>0</v>
      </c>
      <c r="W106" s="251"/>
      <c r="X106" s="128">
        <f t="shared" si="20"/>
        <v>-22500</v>
      </c>
      <c r="Y106" s="128">
        <f t="shared" si="21"/>
        <v>0</v>
      </c>
      <c r="Z106" s="251"/>
      <c r="AA106" s="251"/>
      <c r="AB106" s="251"/>
    </row>
    <row r="107" spans="1:28" s="127" customFormat="1" x14ac:dyDescent="0.35">
      <c r="A107" s="214" t="s">
        <v>287</v>
      </c>
      <c r="B107" s="215">
        <v>124351</v>
      </c>
      <c r="C107" s="215" t="s">
        <v>24</v>
      </c>
      <c r="D107" s="215" t="s">
        <v>25</v>
      </c>
      <c r="E107" s="215">
        <v>70454969</v>
      </c>
      <c r="F107" s="215">
        <v>10</v>
      </c>
      <c r="G107" s="215" t="s">
        <v>727</v>
      </c>
      <c r="H107" s="221" t="s">
        <v>1142</v>
      </c>
      <c r="I107" s="234" t="s">
        <v>986</v>
      </c>
      <c r="J107" s="207">
        <v>225000</v>
      </c>
      <c r="K107" s="211"/>
      <c r="L107" s="127" t="str">
        <f t="shared" si="14"/>
        <v>0070454969000010</v>
      </c>
      <c r="M107" s="127">
        <f t="shared" si="22"/>
        <v>16</v>
      </c>
      <c r="N107" s="127" t="str">
        <f t="shared" si="15"/>
        <v>00000000/Z_MSP</v>
      </c>
      <c r="O107" s="236">
        <f t="shared" si="16"/>
        <v>0</v>
      </c>
      <c r="P107" s="236">
        <f t="shared" si="17"/>
        <v>0</v>
      </c>
      <c r="Q107" s="236">
        <f t="shared" si="17"/>
        <v>0</v>
      </c>
      <c r="R107" s="236">
        <f t="shared" si="17"/>
        <v>0</v>
      </c>
      <c r="S107" s="238">
        <f>IF(O107=1,0,IF(P107=1,'WHT Rates - MPEG HEVC VIA'!$H$3,IF(Q107=1,'WHT Rates - MPEG HEVC VIA'!$H$11,IF(R107=1,'Via Summary'!$B$9,_xlfn.XLOOKUP(D107,'WHT Rates'!$B$4:$B$56,'WHT Rates'!$C$4:$C$56)/100))))</f>
        <v>0.1</v>
      </c>
      <c r="T107" s="244">
        <f t="shared" si="18"/>
        <v>22500</v>
      </c>
      <c r="U107" s="238">
        <f>IF(O107=1,0,IF(P107=1,'WHT Rates - MPEG HEVC VIA'!$H$3,IF(Q107=1,'WHT Rates - MPEG HEVC VIA'!$H$11,IF(R107=1,'Via Summary'!$B$9,_xlfn.XLOOKUP(D107,'WHT Rates'!$B$4:$B$56,'WHT Rates'!$E$4:$E$56)/100))))</f>
        <v>0.1</v>
      </c>
      <c r="V107" s="244">
        <f t="shared" si="19"/>
        <v>0</v>
      </c>
      <c r="W107" s="251"/>
      <c r="X107" s="128">
        <f t="shared" si="20"/>
        <v>-22500</v>
      </c>
      <c r="Y107" s="128">
        <f t="shared" si="21"/>
        <v>0</v>
      </c>
      <c r="Z107" s="251"/>
      <c r="AA107" s="251"/>
      <c r="AB107" s="251"/>
    </row>
    <row r="108" spans="1:28" s="127" customFormat="1" x14ac:dyDescent="0.35">
      <c r="A108" s="214" t="s">
        <v>275</v>
      </c>
      <c r="B108" s="215">
        <v>121157</v>
      </c>
      <c r="C108" s="215" t="s">
        <v>24</v>
      </c>
      <c r="D108" s="215" t="s">
        <v>25</v>
      </c>
      <c r="E108" s="215">
        <v>70455123</v>
      </c>
      <c r="F108" s="215">
        <v>10</v>
      </c>
      <c r="G108" s="215" t="s">
        <v>718</v>
      </c>
      <c r="H108" s="221" t="s">
        <v>1143</v>
      </c>
      <c r="I108" s="234" t="s">
        <v>979</v>
      </c>
      <c r="J108" s="207">
        <v>335318.99</v>
      </c>
      <c r="K108" s="211"/>
      <c r="L108" s="127" t="str">
        <f t="shared" si="14"/>
        <v>0070455123000010</v>
      </c>
      <c r="M108" s="127">
        <f t="shared" si="22"/>
        <v>16</v>
      </c>
      <c r="N108" s="127" t="str">
        <f t="shared" si="15"/>
        <v>00000000/Z_DTB</v>
      </c>
      <c r="O108" s="236">
        <f t="shared" si="16"/>
        <v>0</v>
      </c>
      <c r="P108" s="236">
        <f t="shared" si="17"/>
        <v>0</v>
      </c>
      <c r="Q108" s="236">
        <f t="shared" si="17"/>
        <v>0</v>
      </c>
      <c r="R108" s="236">
        <f t="shared" si="17"/>
        <v>0</v>
      </c>
      <c r="S108" s="238">
        <f>IF(O108=1,0,IF(P108=1,'WHT Rates - MPEG HEVC VIA'!$H$3,IF(Q108=1,'WHT Rates - MPEG HEVC VIA'!$H$11,IF(R108=1,'Via Summary'!$B$9,_xlfn.XLOOKUP(D108,'WHT Rates'!$B$4:$B$56,'WHT Rates'!$C$4:$C$56)/100))))</f>
        <v>0.1</v>
      </c>
      <c r="T108" s="244">
        <f t="shared" si="18"/>
        <v>33531.898999999998</v>
      </c>
      <c r="U108" s="238">
        <f>IF(O108=1,0,IF(P108=1,'WHT Rates - MPEG HEVC VIA'!$H$3,IF(Q108=1,'WHT Rates - MPEG HEVC VIA'!$H$11,IF(R108=1,'Via Summary'!$B$9,_xlfn.XLOOKUP(D108,'WHT Rates'!$B$4:$B$56,'WHT Rates'!$E$4:$E$56)/100))))</f>
        <v>0.1</v>
      </c>
      <c r="V108" s="244">
        <f t="shared" si="19"/>
        <v>0</v>
      </c>
      <c r="W108" s="251"/>
      <c r="X108" s="128">
        <f t="shared" si="20"/>
        <v>-33531.9</v>
      </c>
      <c r="Y108" s="128">
        <f t="shared" si="21"/>
        <v>0</v>
      </c>
      <c r="Z108" s="251"/>
      <c r="AA108" s="251"/>
      <c r="AB108" s="251"/>
    </row>
    <row r="109" spans="1:28" s="127" customFormat="1" x14ac:dyDescent="0.35">
      <c r="A109" s="214" t="s">
        <v>275</v>
      </c>
      <c r="B109" s="215">
        <v>121157</v>
      </c>
      <c r="C109" s="215" t="s">
        <v>24</v>
      </c>
      <c r="D109" s="215" t="s">
        <v>25</v>
      </c>
      <c r="E109" s="215">
        <v>70455123</v>
      </c>
      <c r="F109" s="215">
        <v>20</v>
      </c>
      <c r="G109" s="215" t="s">
        <v>717</v>
      </c>
      <c r="H109" s="221" t="s">
        <v>1144</v>
      </c>
      <c r="I109" s="234" t="s">
        <v>979</v>
      </c>
      <c r="J109" s="207">
        <v>500.12</v>
      </c>
      <c r="K109" s="211"/>
      <c r="L109" s="127" t="str">
        <f t="shared" si="14"/>
        <v>0070455123000020</v>
      </c>
      <c r="M109" s="127">
        <f t="shared" si="22"/>
        <v>16</v>
      </c>
      <c r="N109" s="127" t="str">
        <f t="shared" si="15"/>
        <v>00000000/Z_DMT</v>
      </c>
      <c r="O109" s="236">
        <f t="shared" si="16"/>
        <v>0</v>
      </c>
      <c r="P109" s="236">
        <f t="shared" si="17"/>
        <v>0</v>
      </c>
      <c r="Q109" s="236">
        <f t="shared" si="17"/>
        <v>0</v>
      </c>
      <c r="R109" s="236">
        <f t="shared" si="17"/>
        <v>0</v>
      </c>
      <c r="S109" s="238">
        <f>IF(O109=1,0,IF(P109=1,'WHT Rates - MPEG HEVC VIA'!$H$3,IF(Q109=1,'WHT Rates - MPEG HEVC VIA'!$H$11,IF(R109=1,'Via Summary'!$B$9,_xlfn.XLOOKUP(D109,'WHT Rates'!$B$4:$B$56,'WHT Rates'!$C$4:$C$56)/100))))</f>
        <v>0.1</v>
      </c>
      <c r="T109" s="244">
        <f t="shared" si="18"/>
        <v>50.012</v>
      </c>
      <c r="U109" s="238">
        <f>IF(O109=1,0,IF(P109=1,'WHT Rates - MPEG HEVC VIA'!$H$3,IF(Q109=1,'WHT Rates - MPEG HEVC VIA'!$H$11,IF(R109=1,'Via Summary'!$B$9,_xlfn.XLOOKUP(D109,'WHT Rates'!$B$4:$B$56,'WHT Rates'!$E$4:$E$56)/100))))</f>
        <v>0.1</v>
      </c>
      <c r="V109" s="244">
        <f t="shared" si="19"/>
        <v>0</v>
      </c>
      <c r="W109" s="251"/>
      <c r="X109" s="128">
        <f t="shared" si="20"/>
        <v>-50.01</v>
      </c>
      <c r="Y109" s="128">
        <f t="shared" si="21"/>
        <v>0</v>
      </c>
      <c r="Z109" s="251"/>
      <c r="AA109" s="251"/>
      <c r="AB109" s="251"/>
    </row>
    <row r="110" spans="1:28" s="127" customFormat="1" x14ac:dyDescent="0.35">
      <c r="A110" s="214" t="s">
        <v>275</v>
      </c>
      <c r="B110" s="215">
        <v>121157</v>
      </c>
      <c r="C110" s="215" t="s">
        <v>24</v>
      </c>
      <c r="D110" s="215" t="s">
        <v>25</v>
      </c>
      <c r="E110" s="215">
        <v>70455123</v>
      </c>
      <c r="F110" s="215">
        <v>30</v>
      </c>
      <c r="G110" s="215" t="s">
        <v>717</v>
      </c>
      <c r="H110" s="221" t="s">
        <v>1145</v>
      </c>
      <c r="I110" s="234" t="s">
        <v>979</v>
      </c>
      <c r="J110" s="207">
        <v>559634.07999999996</v>
      </c>
      <c r="K110" s="211"/>
      <c r="L110" s="127" t="str">
        <f t="shared" si="14"/>
        <v>0070455123000030</v>
      </c>
      <c r="M110" s="127">
        <f t="shared" si="22"/>
        <v>16</v>
      </c>
      <c r="N110" s="127" t="str">
        <f t="shared" si="15"/>
        <v>00000000/Z_DMT</v>
      </c>
      <c r="O110" s="236">
        <f t="shared" si="16"/>
        <v>0</v>
      </c>
      <c r="P110" s="236">
        <f t="shared" si="17"/>
        <v>0</v>
      </c>
      <c r="Q110" s="236">
        <f t="shared" si="17"/>
        <v>0</v>
      </c>
      <c r="R110" s="236">
        <f t="shared" si="17"/>
        <v>0</v>
      </c>
      <c r="S110" s="238">
        <f>IF(O110=1,0,IF(P110=1,'WHT Rates - MPEG HEVC VIA'!$H$3,IF(Q110=1,'WHT Rates - MPEG HEVC VIA'!$H$11,IF(R110=1,'Via Summary'!$B$9,_xlfn.XLOOKUP(D110,'WHT Rates'!$B$4:$B$56,'WHT Rates'!$C$4:$C$56)/100))))</f>
        <v>0.1</v>
      </c>
      <c r="T110" s="244">
        <f t="shared" si="18"/>
        <v>55963.407999999996</v>
      </c>
      <c r="U110" s="238">
        <f>IF(O110=1,0,IF(P110=1,'WHT Rates - MPEG HEVC VIA'!$H$3,IF(Q110=1,'WHT Rates - MPEG HEVC VIA'!$H$11,IF(R110=1,'Via Summary'!$B$9,_xlfn.XLOOKUP(D110,'WHT Rates'!$B$4:$B$56,'WHT Rates'!$E$4:$E$56)/100))))</f>
        <v>0.1</v>
      </c>
      <c r="V110" s="244">
        <f t="shared" si="19"/>
        <v>0</v>
      </c>
      <c r="W110" s="251"/>
      <c r="X110" s="128">
        <f t="shared" si="20"/>
        <v>-55963.41</v>
      </c>
      <c r="Y110" s="128">
        <f t="shared" si="21"/>
        <v>0</v>
      </c>
      <c r="Z110" s="251"/>
      <c r="AA110" s="251"/>
      <c r="AB110" s="251"/>
    </row>
    <row r="111" spans="1:28" s="127" customFormat="1" x14ac:dyDescent="0.35">
      <c r="A111" s="214" t="s">
        <v>275</v>
      </c>
      <c r="B111" s="215">
        <v>121157</v>
      </c>
      <c r="C111" s="215" t="s">
        <v>24</v>
      </c>
      <c r="D111" s="215" t="s">
        <v>25</v>
      </c>
      <c r="E111" s="215">
        <v>70455123</v>
      </c>
      <c r="F111" s="215">
        <v>40</v>
      </c>
      <c r="G111" s="215" t="s">
        <v>694</v>
      </c>
      <c r="H111" s="221" t="s">
        <v>1146</v>
      </c>
      <c r="I111" s="234" t="s">
        <v>979</v>
      </c>
      <c r="J111" s="207">
        <v>4050</v>
      </c>
      <c r="K111" s="211"/>
      <c r="L111" s="127" t="str">
        <f t="shared" si="14"/>
        <v>0070455123000040</v>
      </c>
      <c r="M111" s="127">
        <f t="shared" si="22"/>
        <v>16</v>
      </c>
      <c r="N111" s="127" t="str">
        <f t="shared" si="15"/>
        <v>00000000/Z_DTV</v>
      </c>
      <c r="O111" s="236">
        <f t="shared" si="16"/>
        <v>0</v>
      </c>
      <c r="P111" s="236">
        <f t="shared" si="17"/>
        <v>0</v>
      </c>
      <c r="Q111" s="236">
        <f t="shared" si="17"/>
        <v>0</v>
      </c>
      <c r="R111" s="236">
        <f t="shared" si="17"/>
        <v>0</v>
      </c>
      <c r="S111" s="238">
        <f>IF(O111=1,0,IF(P111=1,'WHT Rates - MPEG HEVC VIA'!$H$3,IF(Q111=1,'WHT Rates - MPEG HEVC VIA'!$H$11,IF(R111=1,'Via Summary'!$B$9,_xlfn.XLOOKUP(D111,'WHT Rates'!$B$4:$B$56,'WHT Rates'!$C$4:$C$56)/100))))</f>
        <v>0.1</v>
      </c>
      <c r="T111" s="244">
        <f t="shared" si="18"/>
        <v>405</v>
      </c>
      <c r="U111" s="238">
        <f>IF(O111=1,0,IF(P111=1,'WHT Rates - MPEG HEVC VIA'!$H$3,IF(Q111=1,'WHT Rates - MPEG HEVC VIA'!$H$11,IF(R111=1,'Via Summary'!$B$9,_xlfn.XLOOKUP(D111,'WHT Rates'!$B$4:$B$56,'WHT Rates'!$E$4:$E$56)/100))))</f>
        <v>0.1</v>
      </c>
      <c r="V111" s="244">
        <f t="shared" si="19"/>
        <v>0</v>
      </c>
      <c r="W111" s="251"/>
      <c r="X111" s="128">
        <f t="shared" si="20"/>
        <v>-405</v>
      </c>
      <c r="Y111" s="128">
        <f t="shared" si="21"/>
        <v>0</v>
      </c>
      <c r="Z111" s="251"/>
      <c r="AA111" s="251"/>
      <c r="AB111" s="251"/>
    </row>
    <row r="112" spans="1:28" s="127" customFormat="1" x14ac:dyDescent="0.35">
      <c r="A112" s="214" t="s">
        <v>275</v>
      </c>
      <c r="B112" s="215">
        <v>121157</v>
      </c>
      <c r="C112" s="215" t="s">
        <v>24</v>
      </c>
      <c r="D112" s="215" t="s">
        <v>25</v>
      </c>
      <c r="E112" s="215">
        <v>70455123</v>
      </c>
      <c r="F112" s="215">
        <v>50</v>
      </c>
      <c r="G112" s="215" t="s">
        <v>728</v>
      </c>
      <c r="H112" s="221" t="s">
        <v>1147</v>
      </c>
      <c r="I112" s="234" t="s">
        <v>979</v>
      </c>
      <c r="J112" s="207">
        <v>76500</v>
      </c>
      <c r="K112" s="211"/>
      <c r="L112" s="127" t="str">
        <f t="shared" si="14"/>
        <v>0070455123000050</v>
      </c>
      <c r="M112" s="127">
        <f t="shared" si="22"/>
        <v>16</v>
      </c>
      <c r="N112" s="127" t="str">
        <f t="shared" si="15"/>
        <v>00000000/Z_DTMB</v>
      </c>
      <c r="O112" s="236">
        <f t="shared" si="16"/>
        <v>0</v>
      </c>
      <c r="P112" s="236">
        <f t="shared" si="17"/>
        <v>0</v>
      </c>
      <c r="Q112" s="236">
        <f t="shared" si="17"/>
        <v>0</v>
      </c>
      <c r="R112" s="236">
        <f t="shared" si="17"/>
        <v>0</v>
      </c>
      <c r="S112" s="238">
        <f>IF(O112=1,0,IF(P112=1,'WHT Rates - MPEG HEVC VIA'!$H$3,IF(Q112=1,'WHT Rates - MPEG HEVC VIA'!$H$11,IF(R112=1,'Via Summary'!$B$9,_xlfn.XLOOKUP(D112,'WHT Rates'!$B$4:$B$56,'WHT Rates'!$C$4:$C$56)/100))))</f>
        <v>0.1</v>
      </c>
      <c r="T112" s="244">
        <f t="shared" si="18"/>
        <v>7650</v>
      </c>
      <c r="U112" s="238">
        <f>IF(O112=1,0,IF(P112=1,'WHT Rates - MPEG HEVC VIA'!$H$3,IF(Q112=1,'WHT Rates - MPEG HEVC VIA'!$H$11,IF(R112=1,'Via Summary'!$B$9,_xlfn.XLOOKUP(D112,'WHT Rates'!$B$4:$B$56,'WHT Rates'!$E$4:$E$56)/100))))</f>
        <v>0.1</v>
      </c>
      <c r="V112" s="244">
        <f t="shared" si="19"/>
        <v>0</v>
      </c>
      <c r="W112" s="251"/>
      <c r="X112" s="128">
        <f t="shared" si="20"/>
        <v>-7650</v>
      </c>
      <c r="Y112" s="128">
        <f t="shared" si="21"/>
        <v>0</v>
      </c>
      <c r="Z112" s="251"/>
      <c r="AA112" s="251"/>
      <c r="AB112" s="251"/>
    </row>
    <row r="113" spans="1:28" s="127" customFormat="1" x14ac:dyDescent="0.35">
      <c r="A113" s="214" t="s">
        <v>275</v>
      </c>
      <c r="B113" s="215">
        <v>121157</v>
      </c>
      <c r="C113" s="215" t="s">
        <v>24</v>
      </c>
      <c r="D113" s="215" t="s">
        <v>25</v>
      </c>
      <c r="E113" s="215">
        <v>70455123</v>
      </c>
      <c r="F113" s="215">
        <v>60</v>
      </c>
      <c r="G113" s="215" t="s">
        <v>700</v>
      </c>
      <c r="H113" s="221" t="s">
        <v>1148</v>
      </c>
      <c r="I113" s="234" t="s">
        <v>979</v>
      </c>
      <c r="J113" s="207">
        <v>567000</v>
      </c>
      <c r="K113" s="211"/>
      <c r="L113" s="127" t="str">
        <f t="shared" si="14"/>
        <v>0070455123000060</v>
      </c>
      <c r="M113" s="127">
        <f t="shared" si="22"/>
        <v>16</v>
      </c>
      <c r="N113" s="127" t="str">
        <f t="shared" si="15"/>
        <v>00000000/Z_DMA</v>
      </c>
      <c r="O113" s="236">
        <f t="shared" si="16"/>
        <v>0</v>
      </c>
      <c r="P113" s="236">
        <f t="shared" si="17"/>
        <v>0</v>
      </c>
      <c r="Q113" s="236">
        <f t="shared" si="17"/>
        <v>0</v>
      </c>
      <c r="R113" s="236">
        <f t="shared" si="17"/>
        <v>0</v>
      </c>
      <c r="S113" s="238">
        <f>IF(O113=1,0,IF(P113=1,'WHT Rates - MPEG HEVC VIA'!$H$3,IF(Q113=1,'WHT Rates - MPEG HEVC VIA'!$H$11,IF(R113=1,'Via Summary'!$B$9,_xlfn.XLOOKUP(D113,'WHT Rates'!$B$4:$B$56,'WHT Rates'!$C$4:$C$56)/100))))</f>
        <v>0.1</v>
      </c>
      <c r="T113" s="244">
        <f t="shared" si="18"/>
        <v>56700</v>
      </c>
      <c r="U113" s="238">
        <f>IF(O113=1,0,IF(P113=1,'WHT Rates - MPEG HEVC VIA'!$H$3,IF(Q113=1,'WHT Rates - MPEG HEVC VIA'!$H$11,IF(R113=1,'Via Summary'!$B$9,_xlfn.XLOOKUP(D113,'WHT Rates'!$B$4:$B$56,'WHT Rates'!$E$4:$E$56)/100))))</f>
        <v>0.1</v>
      </c>
      <c r="V113" s="244">
        <f t="shared" si="19"/>
        <v>0</v>
      </c>
      <c r="W113" s="251"/>
      <c r="X113" s="128">
        <f t="shared" si="20"/>
        <v>-56700</v>
      </c>
      <c r="Y113" s="128">
        <f t="shared" si="21"/>
        <v>0</v>
      </c>
      <c r="Z113" s="251"/>
      <c r="AA113" s="251"/>
      <c r="AB113" s="251"/>
    </row>
    <row r="114" spans="1:28" s="127" customFormat="1" x14ac:dyDescent="0.35">
      <c r="A114" s="214" t="s">
        <v>275</v>
      </c>
      <c r="B114" s="215">
        <v>121157</v>
      </c>
      <c r="C114" s="215" t="s">
        <v>24</v>
      </c>
      <c r="D114" s="215" t="s">
        <v>25</v>
      </c>
      <c r="E114" s="215">
        <v>70455123</v>
      </c>
      <c r="F114" s="215">
        <v>70</v>
      </c>
      <c r="G114" s="215" t="s">
        <v>729</v>
      </c>
      <c r="H114" s="221" t="s">
        <v>1149</v>
      </c>
      <c r="I114" s="234" t="s">
        <v>979</v>
      </c>
      <c r="J114" s="207">
        <v>162</v>
      </c>
      <c r="K114" s="211"/>
      <c r="L114" s="127" t="str">
        <f t="shared" si="14"/>
        <v>0070455123000070</v>
      </c>
      <c r="M114" s="127">
        <f t="shared" si="22"/>
        <v>16</v>
      </c>
      <c r="N114" s="127" t="str">
        <f t="shared" si="15"/>
        <v>00000000/Z_SBSTO</v>
      </c>
      <c r="O114" s="236">
        <f t="shared" si="16"/>
        <v>0</v>
      </c>
      <c r="P114" s="236">
        <f t="shared" si="17"/>
        <v>0</v>
      </c>
      <c r="Q114" s="236">
        <f t="shared" si="17"/>
        <v>0</v>
      </c>
      <c r="R114" s="236">
        <f t="shared" si="17"/>
        <v>0</v>
      </c>
      <c r="S114" s="238">
        <f>IF(O114=1,0,IF(P114=1,'WHT Rates - MPEG HEVC VIA'!$H$3,IF(Q114=1,'WHT Rates - MPEG HEVC VIA'!$H$11,IF(R114=1,'Via Summary'!$B$9,_xlfn.XLOOKUP(D114,'WHT Rates'!$B$4:$B$56,'WHT Rates'!$C$4:$C$56)/100))))</f>
        <v>0.1</v>
      </c>
      <c r="T114" s="244">
        <f t="shared" si="18"/>
        <v>16.2</v>
      </c>
      <c r="U114" s="238">
        <f>IF(O114=1,0,IF(P114=1,'WHT Rates - MPEG HEVC VIA'!$H$3,IF(Q114=1,'WHT Rates - MPEG HEVC VIA'!$H$11,IF(R114=1,'Via Summary'!$B$9,_xlfn.XLOOKUP(D114,'WHT Rates'!$B$4:$B$56,'WHT Rates'!$E$4:$E$56)/100))))</f>
        <v>0.1</v>
      </c>
      <c r="V114" s="244">
        <f t="shared" si="19"/>
        <v>0</v>
      </c>
      <c r="W114" s="251"/>
      <c r="X114" s="128">
        <f t="shared" si="20"/>
        <v>-16.2</v>
      </c>
      <c r="Y114" s="128">
        <f t="shared" si="21"/>
        <v>0</v>
      </c>
      <c r="Z114" s="251"/>
      <c r="AA114" s="251"/>
      <c r="AB114" s="251"/>
    </row>
    <row r="115" spans="1:28" s="127" customFormat="1" x14ac:dyDescent="0.35">
      <c r="A115" s="214" t="s">
        <v>814</v>
      </c>
      <c r="B115" s="215">
        <v>105470</v>
      </c>
      <c r="C115" s="215" t="s">
        <v>136</v>
      </c>
      <c r="D115" s="215" t="s">
        <v>137</v>
      </c>
      <c r="E115" s="215">
        <v>70454919</v>
      </c>
      <c r="F115" s="215">
        <v>10</v>
      </c>
      <c r="G115" s="215" t="s">
        <v>759</v>
      </c>
      <c r="H115" s="221" t="s">
        <v>1150</v>
      </c>
      <c r="I115" s="234" t="s">
        <v>978</v>
      </c>
      <c r="J115" s="207">
        <v>706</v>
      </c>
      <c r="K115" s="211"/>
      <c r="L115" s="127" t="str">
        <f t="shared" si="14"/>
        <v>0070454919000010</v>
      </c>
      <c r="M115" s="127">
        <f t="shared" si="22"/>
        <v>16</v>
      </c>
      <c r="N115" s="127" t="str">
        <f t="shared" si="15"/>
        <v>00000000/Z_GCA</v>
      </c>
      <c r="O115" s="236">
        <f t="shared" si="16"/>
        <v>0</v>
      </c>
      <c r="P115" s="236">
        <f t="shared" si="17"/>
        <v>0</v>
      </c>
      <c r="Q115" s="236">
        <f t="shared" si="17"/>
        <v>0</v>
      </c>
      <c r="R115" s="236">
        <f t="shared" si="17"/>
        <v>0</v>
      </c>
      <c r="S115" s="238">
        <f>IF(O115=1,0,IF(P115=1,'WHT Rates - MPEG HEVC VIA'!$H$3,IF(Q115=1,'WHT Rates - MPEG HEVC VIA'!$H$11,IF(R115=1,'Via Summary'!$B$9,_xlfn.XLOOKUP(D115,'WHT Rates'!$B$4:$B$56,'WHT Rates'!$C$4:$C$56)/100))))</f>
        <v>0</v>
      </c>
      <c r="T115" s="244">
        <f t="shared" si="18"/>
        <v>0</v>
      </c>
      <c r="U115" s="238">
        <f>IF(O115=1,0,IF(P115=1,'WHT Rates - MPEG HEVC VIA'!$H$3,IF(Q115=1,'WHT Rates - MPEG HEVC VIA'!$H$11,IF(R115=1,'Via Summary'!$B$9,_xlfn.XLOOKUP(D115,'WHT Rates'!$B$4:$B$56,'WHT Rates'!$E$4:$E$56)/100))))</f>
        <v>0</v>
      </c>
      <c r="V115" s="244">
        <f t="shared" si="19"/>
        <v>0</v>
      </c>
      <c r="W115" s="251"/>
      <c r="X115" s="128">
        <f t="shared" si="20"/>
        <v>0</v>
      </c>
      <c r="Y115" s="128">
        <f t="shared" si="21"/>
        <v>0</v>
      </c>
      <c r="Z115" s="251"/>
      <c r="AA115" s="251"/>
      <c r="AB115" s="251"/>
    </row>
    <row r="116" spans="1:28" s="127" customFormat="1" x14ac:dyDescent="0.35">
      <c r="A116" s="214" t="s">
        <v>438</v>
      </c>
      <c r="B116" s="215">
        <v>123803</v>
      </c>
      <c r="C116" s="215" t="s">
        <v>459</v>
      </c>
      <c r="D116" s="215" t="s">
        <v>460</v>
      </c>
      <c r="E116" s="215">
        <v>70454862</v>
      </c>
      <c r="F116" s="215">
        <v>10</v>
      </c>
      <c r="G116" s="215" t="s">
        <v>694</v>
      </c>
      <c r="H116" s="221" t="s">
        <v>1151</v>
      </c>
      <c r="I116" s="234" t="s">
        <v>979</v>
      </c>
      <c r="J116" s="207">
        <v>100000</v>
      </c>
      <c r="K116" s="211"/>
      <c r="L116" s="127" t="str">
        <f t="shared" si="14"/>
        <v>0070454862000010</v>
      </c>
      <c r="M116" s="127">
        <f t="shared" si="22"/>
        <v>16</v>
      </c>
      <c r="N116" s="127" t="str">
        <f t="shared" si="15"/>
        <v>00000000/Z_DTV</v>
      </c>
      <c r="O116" s="236">
        <f t="shared" si="16"/>
        <v>0</v>
      </c>
      <c r="P116" s="236">
        <f t="shared" si="17"/>
        <v>0</v>
      </c>
      <c r="Q116" s="236">
        <f t="shared" si="17"/>
        <v>0</v>
      </c>
      <c r="R116" s="236">
        <f t="shared" si="17"/>
        <v>0</v>
      </c>
      <c r="S116" s="238">
        <f>IF(O116=1,0,IF(P116=1,'WHT Rates - MPEG HEVC VIA'!$H$3,IF(Q116=1,'WHT Rates - MPEG HEVC VIA'!$H$11,IF(R116=1,'Via Summary'!$B$9,_xlfn.XLOOKUP(D116,'WHT Rates'!$B$4:$B$56,'WHT Rates'!$C$4:$C$56)/100))))</f>
        <v>0</v>
      </c>
      <c r="T116" s="244">
        <f t="shared" si="18"/>
        <v>0</v>
      </c>
      <c r="U116" s="238">
        <f>IF(O116=1,0,IF(P116=1,'WHT Rates - MPEG HEVC VIA'!$H$3,IF(Q116=1,'WHT Rates - MPEG HEVC VIA'!$H$11,IF(R116=1,'Via Summary'!$B$9,_xlfn.XLOOKUP(D116,'WHT Rates'!$B$4:$B$56,'WHT Rates'!$E$4:$E$56)/100))))</f>
        <v>0</v>
      </c>
      <c r="V116" s="244">
        <f t="shared" si="19"/>
        <v>0</v>
      </c>
      <c r="W116" s="251"/>
      <c r="X116" s="128">
        <f t="shared" si="20"/>
        <v>0</v>
      </c>
      <c r="Y116" s="128">
        <f t="shared" si="21"/>
        <v>0</v>
      </c>
      <c r="Z116" s="251"/>
      <c r="AA116" s="251"/>
      <c r="AB116" s="251"/>
    </row>
    <row r="117" spans="1:28" s="127" customFormat="1" x14ac:dyDescent="0.35">
      <c r="A117" s="214" t="s">
        <v>280</v>
      </c>
      <c r="B117" s="215">
        <v>121511</v>
      </c>
      <c r="C117" s="215" t="s">
        <v>47</v>
      </c>
      <c r="D117" s="215" t="s">
        <v>48</v>
      </c>
      <c r="E117" s="215">
        <v>70454762</v>
      </c>
      <c r="F117" s="215">
        <v>10</v>
      </c>
      <c r="G117" s="215" t="s">
        <v>718</v>
      </c>
      <c r="H117" s="221" t="s">
        <v>1152</v>
      </c>
      <c r="I117" s="234" t="s">
        <v>978</v>
      </c>
      <c r="J117" s="207"/>
      <c r="K117" s="211">
        <v>6726</v>
      </c>
      <c r="L117" s="127" t="str">
        <f t="shared" si="14"/>
        <v>0070454762000010</v>
      </c>
      <c r="M117" s="127">
        <f t="shared" si="22"/>
        <v>16</v>
      </c>
      <c r="N117" s="127" t="str">
        <f t="shared" si="15"/>
        <v>00000000/Z_DTB</v>
      </c>
      <c r="O117" s="236">
        <f t="shared" si="16"/>
        <v>0</v>
      </c>
      <c r="P117" s="236">
        <f t="shared" si="17"/>
        <v>0</v>
      </c>
      <c r="Q117" s="236">
        <f t="shared" si="17"/>
        <v>0</v>
      </c>
      <c r="R117" s="236">
        <f t="shared" si="17"/>
        <v>0</v>
      </c>
      <c r="S117" s="238">
        <f>IF(O117=1,0,IF(P117=1,'WHT Rates - MPEG HEVC VIA'!$H$3,IF(Q117=1,'WHT Rates - MPEG HEVC VIA'!$H$11,IF(R117=1,'Via Summary'!$B$9,_xlfn.XLOOKUP(D117,'WHT Rates'!$B$4:$B$56,'WHT Rates'!$C$4:$C$56)/100))))</f>
        <v>0</v>
      </c>
      <c r="T117" s="244">
        <f t="shared" si="18"/>
        <v>0</v>
      </c>
      <c r="U117" s="238">
        <f>IF(O117=1,0,IF(P117=1,'WHT Rates - MPEG HEVC VIA'!$H$3,IF(Q117=1,'WHT Rates - MPEG HEVC VIA'!$H$11,IF(R117=1,'Via Summary'!$B$9,_xlfn.XLOOKUP(D117,'WHT Rates'!$B$4:$B$56,'WHT Rates'!$E$4:$E$56)/100))))</f>
        <v>0</v>
      </c>
      <c r="V117" s="244">
        <f t="shared" si="19"/>
        <v>0</v>
      </c>
      <c r="W117" s="251"/>
      <c r="X117" s="128">
        <f t="shared" si="20"/>
        <v>0</v>
      </c>
      <c r="Y117" s="128">
        <f t="shared" si="21"/>
        <v>0</v>
      </c>
      <c r="Z117" s="251"/>
      <c r="AA117" s="251"/>
      <c r="AB117" s="251"/>
    </row>
    <row r="118" spans="1:28" s="127" customFormat="1" x14ac:dyDescent="0.35">
      <c r="A118" s="214" t="s">
        <v>215</v>
      </c>
      <c r="B118" s="215">
        <v>110821</v>
      </c>
      <c r="C118" s="215" t="s">
        <v>197</v>
      </c>
      <c r="D118" s="215" t="s">
        <v>198</v>
      </c>
      <c r="E118" s="215">
        <v>70454965</v>
      </c>
      <c r="F118" s="215">
        <v>10</v>
      </c>
      <c r="G118" s="215" t="s">
        <v>730</v>
      </c>
      <c r="H118" s="221" t="s">
        <v>1153</v>
      </c>
      <c r="I118" s="234" t="s">
        <v>978</v>
      </c>
      <c r="J118" s="207"/>
      <c r="K118" s="211">
        <v>324077.40000000002</v>
      </c>
      <c r="L118" s="127" t="str">
        <f t="shared" si="14"/>
        <v>0070454965000010</v>
      </c>
      <c r="M118" s="127">
        <f t="shared" si="22"/>
        <v>16</v>
      </c>
      <c r="N118" s="127" t="str">
        <f t="shared" si="15"/>
        <v>00000000/Z_DVB</v>
      </c>
      <c r="O118" s="236">
        <f t="shared" si="16"/>
        <v>0</v>
      </c>
      <c r="P118" s="236">
        <f t="shared" si="17"/>
        <v>0</v>
      </c>
      <c r="Q118" s="236">
        <f t="shared" si="17"/>
        <v>0</v>
      </c>
      <c r="R118" s="236">
        <f t="shared" si="17"/>
        <v>0</v>
      </c>
      <c r="S118" s="238">
        <f>IF(O118=1,0,IF(P118=1,'WHT Rates - MPEG HEVC VIA'!$H$3,IF(Q118=1,'WHT Rates - MPEG HEVC VIA'!$H$11,IF(R118=1,'Via Summary'!$B$9,_xlfn.XLOOKUP(D118,'WHT Rates'!$B$4:$B$56,'WHT Rates'!$C$4:$C$56)/100))))</f>
        <v>0.10920000000000001</v>
      </c>
      <c r="T118" s="244">
        <f t="shared" si="18"/>
        <v>0</v>
      </c>
      <c r="U118" s="238">
        <f>IF(O118=1,0,IF(P118=1,'WHT Rates - MPEG HEVC VIA'!$H$3,IF(Q118=1,'WHT Rates - MPEG HEVC VIA'!$H$11,IF(R118=1,'Via Summary'!$B$9,_xlfn.XLOOKUP(D118,'WHT Rates'!$B$4:$B$56,'WHT Rates'!$E$4:$E$56)/100))))</f>
        <v>0.1</v>
      </c>
      <c r="V118" s="244">
        <f t="shared" si="19"/>
        <v>32407.740000000005</v>
      </c>
      <c r="W118" s="251"/>
      <c r="X118" s="128">
        <f t="shared" si="20"/>
        <v>0</v>
      </c>
      <c r="Y118" s="128">
        <f t="shared" si="21"/>
        <v>-32407.74</v>
      </c>
      <c r="Z118" s="251"/>
      <c r="AA118" s="251"/>
      <c r="AB118" s="251"/>
    </row>
    <row r="119" spans="1:28" s="127" customFormat="1" x14ac:dyDescent="0.35">
      <c r="A119" s="214" t="s">
        <v>308</v>
      </c>
      <c r="B119" s="215">
        <v>126277</v>
      </c>
      <c r="C119" s="215" t="s">
        <v>136</v>
      </c>
      <c r="D119" s="215" t="s">
        <v>137</v>
      </c>
      <c r="E119" s="215">
        <v>70454984</v>
      </c>
      <c r="F119" s="215">
        <v>10</v>
      </c>
      <c r="G119" s="215" t="s">
        <v>731</v>
      </c>
      <c r="H119" s="221" t="s">
        <v>1154</v>
      </c>
      <c r="I119" s="234" t="s">
        <v>987</v>
      </c>
      <c r="J119" s="207">
        <v>117264.75</v>
      </c>
      <c r="K119" s="211"/>
      <c r="L119" s="127" t="str">
        <f t="shared" si="14"/>
        <v>0070454984000010</v>
      </c>
      <c r="M119" s="127">
        <f t="shared" si="22"/>
        <v>16</v>
      </c>
      <c r="N119" s="127" t="str">
        <f t="shared" si="15"/>
        <v>00000000/Z_VMR</v>
      </c>
      <c r="O119" s="236">
        <f t="shared" si="16"/>
        <v>0</v>
      </c>
      <c r="P119" s="236">
        <f t="shared" si="17"/>
        <v>0</v>
      </c>
      <c r="Q119" s="236">
        <f t="shared" si="17"/>
        <v>0</v>
      </c>
      <c r="R119" s="236">
        <f t="shared" si="17"/>
        <v>0</v>
      </c>
      <c r="S119" s="238">
        <f>IF(O119=1,0,IF(P119=1,'WHT Rates - MPEG HEVC VIA'!$H$3,IF(Q119=1,'WHT Rates - MPEG HEVC VIA'!$H$11,IF(R119=1,'Via Summary'!$B$9,_xlfn.XLOOKUP(D119,'WHT Rates'!$B$4:$B$56,'WHT Rates'!$C$4:$C$56)/100))))</f>
        <v>0</v>
      </c>
      <c r="T119" s="244">
        <f t="shared" si="18"/>
        <v>0</v>
      </c>
      <c r="U119" s="238">
        <f>IF(O119=1,0,IF(P119=1,'WHT Rates - MPEG HEVC VIA'!$H$3,IF(Q119=1,'WHT Rates - MPEG HEVC VIA'!$H$11,IF(R119=1,'Via Summary'!$B$9,_xlfn.XLOOKUP(D119,'WHT Rates'!$B$4:$B$56,'WHT Rates'!$E$4:$E$56)/100))))</f>
        <v>0</v>
      </c>
      <c r="V119" s="244">
        <f t="shared" si="19"/>
        <v>0</v>
      </c>
      <c r="W119" s="251"/>
      <c r="X119" s="128">
        <f t="shared" si="20"/>
        <v>0</v>
      </c>
      <c r="Y119" s="128">
        <f t="shared" si="21"/>
        <v>0</v>
      </c>
      <c r="Z119" s="251"/>
      <c r="AA119" s="251"/>
      <c r="AB119" s="251"/>
    </row>
    <row r="120" spans="1:28" s="127" customFormat="1" x14ac:dyDescent="0.35">
      <c r="A120" s="214" t="s">
        <v>633</v>
      </c>
      <c r="B120" s="215">
        <v>126816</v>
      </c>
      <c r="C120" s="215" t="s">
        <v>258</v>
      </c>
      <c r="D120" s="215" t="s">
        <v>259</v>
      </c>
      <c r="E120" s="215">
        <v>70454787</v>
      </c>
      <c r="F120" s="215">
        <v>10</v>
      </c>
      <c r="G120" s="215" t="s">
        <v>706</v>
      </c>
      <c r="H120" s="221" t="s">
        <v>1155</v>
      </c>
      <c r="I120" s="234" t="s">
        <v>978</v>
      </c>
      <c r="J120" s="207">
        <v>223.25</v>
      </c>
      <c r="K120" s="211"/>
      <c r="L120" s="127" t="str">
        <f t="shared" si="14"/>
        <v>0070454787000010</v>
      </c>
      <c r="M120" s="127">
        <f t="shared" si="22"/>
        <v>16</v>
      </c>
      <c r="N120" s="127" t="str">
        <f t="shared" si="15"/>
        <v>00000000/Z_CSD</v>
      </c>
      <c r="O120" s="236">
        <f t="shared" si="16"/>
        <v>0</v>
      </c>
      <c r="P120" s="236">
        <f t="shared" si="17"/>
        <v>0</v>
      </c>
      <c r="Q120" s="236">
        <f t="shared" si="17"/>
        <v>0</v>
      </c>
      <c r="R120" s="236">
        <f t="shared" si="17"/>
        <v>0</v>
      </c>
      <c r="S120" s="238">
        <f>IF(O120=1,0,IF(P120=1,'WHT Rates - MPEG HEVC VIA'!$H$3,IF(Q120=1,'WHT Rates - MPEG HEVC VIA'!$H$11,IF(R120=1,'Via Summary'!$B$9,_xlfn.XLOOKUP(D120,'WHT Rates'!$B$4:$B$56,'WHT Rates'!$C$4:$C$56)/100))))</f>
        <v>0.05</v>
      </c>
      <c r="T120" s="244">
        <f t="shared" si="18"/>
        <v>11.162500000000001</v>
      </c>
      <c r="U120" s="238">
        <f>IF(O120=1,0,IF(P120=1,'WHT Rates - MPEG HEVC VIA'!$H$3,IF(Q120=1,'WHT Rates - MPEG HEVC VIA'!$H$11,IF(R120=1,'Via Summary'!$B$9,_xlfn.XLOOKUP(D120,'WHT Rates'!$B$4:$B$56,'WHT Rates'!$E$4:$E$56)/100))))</f>
        <v>0.1</v>
      </c>
      <c r="V120" s="244">
        <f t="shared" si="19"/>
        <v>0</v>
      </c>
      <c r="W120" s="251"/>
      <c r="X120" s="128">
        <f t="shared" si="20"/>
        <v>-11.16</v>
      </c>
      <c r="Y120" s="128">
        <f t="shared" si="21"/>
        <v>0</v>
      </c>
      <c r="Z120" s="251"/>
      <c r="AA120" s="251"/>
      <c r="AB120" s="251"/>
    </row>
    <row r="121" spans="1:28" s="127" customFormat="1" x14ac:dyDescent="0.35">
      <c r="A121" s="214" t="s">
        <v>141</v>
      </c>
      <c r="B121" s="215">
        <v>105480</v>
      </c>
      <c r="C121" s="215" t="s">
        <v>136</v>
      </c>
      <c r="D121" s="215" t="s">
        <v>137</v>
      </c>
      <c r="E121" s="215">
        <v>70454933</v>
      </c>
      <c r="F121" s="215">
        <v>10</v>
      </c>
      <c r="G121" s="215" t="s">
        <v>732</v>
      </c>
      <c r="H121" s="221" t="s">
        <v>1156</v>
      </c>
      <c r="I121" s="234" t="s">
        <v>978</v>
      </c>
      <c r="J121" s="207">
        <v>18084</v>
      </c>
      <c r="K121" s="211"/>
      <c r="L121" s="127" t="str">
        <f t="shared" si="14"/>
        <v>0070454933000010</v>
      </c>
      <c r="M121" s="127">
        <f t="shared" si="22"/>
        <v>16</v>
      </c>
      <c r="N121" s="127" t="str">
        <f t="shared" si="15"/>
        <v>00000000/Z_STM</v>
      </c>
      <c r="O121" s="236">
        <f t="shared" si="16"/>
        <v>0</v>
      </c>
      <c r="P121" s="236">
        <f t="shared" si="17"/>
        <v>0</v>
      </c>
      <c r="Q121" s="236">
        <f t="shared" si="17"/>
        <v>0</v>
      </c>
      <c r="R121" s="236">
        <f t="shared" si="17"/>
        <v>0</v>
      </c>
      <c r="S121" s="238">
        <f>IF(O121=1,0,IF(P121=1,'WHT Rates - MPEG HEVC VIA'!$H$3,IF(Q121=1,'WHT Rates - MPEG HEVC VIA'!$H$11,IF(R121=1,'Via Summary'!$B$9,_xlfn.XLOOKUP(D121,'WHT Rates'!$B$4:$B$56,'WHT Rates'!$C$4:$C$56)/100))))</f>
        <v>0</v>
      </c>
      <c r="T121" s="244">
        <f t="shared" si="18"/>
        <v>0</v>
      </c>
      <c r="U121" s="238">
        <f>IF(O121=1,0,IF(P121=1,'WHT Rates - MPEG HEVC VIA'!$H$3,IF(Q121=1,'WHT Rates - MPEG HEVC VIA'!$H$11,IF(R121=1,'Via Summary'!$B$9,_xlfn.XLOOKUP(D121,'WHT Rates'!$B$4:$B$56,'WHT Rates'!$E$4:$E$56)/100))))</f>
        <v>0</v>
      </c>
      <c r="V121" s="244">
        <f t="shared" si="19"/>
        <v>0</v>
      </c>
      <c r="W121" s="251"/>
      <c r="X121" s="128">
        <f t="shared" si="20"/>
        <v>0</v>
      </c>
      <c r="Y121" s="128">
        <f t="shared" si="21"/>
        <v>0</v>
      </c>
      <c r="Z121" s="251"/>
      <c r="AA121" s="251"/>
      <c r="AB121" s="251"/>
    </row>
    <row r="122" spans="1:28" s="127" customFormat="1" x14ac:dyDescent="0.35">
      <c r="A122" s="214" t="s">
        <v>141</v>
      </c>
      <c r="B122" s="215">
        <v>105480</v>
      </c>
      <c r="C122" s="215" t="s">
        <v>136</v>
      </c>
      <c r="D122" s="215" t="s">
        <v>137</v>
      </c>
      <c r="E122" s="215">
        <v>70454933</v>
      </c>
      <c r="F122" s="215">
        <v>20</v>
      </c>
      <c r="G122" s="215" t="s">
        <v>706</v>
      </c>
      <c r="H122" s="221" t="s">
        <v>1157</v>
      </c>
      <c r="I122" s="234" t="s">
        <v>978</v>
      </c>
      <c r="J122" s="207">
        <v>37465</v>
      </c>
      <c r="K122" s="211"/>
      <c r="L122" s="127" t="str">
        <f t="shared" si="14"/>
        <v>0070454933000020</v>
      </c>
      <c r="M122" s="127">
        <f t="shared" si="22"/>
        <v>16</v>
      </c>
      <c r="N122" s="127" t="str">
        <f t="shared" si="15"/>
        <v>00000000/Z_CSD</v>
      </c>
      <c r="O122" s="236">
        <f t="shared" si="16"/>
        <v>0</v>
      </c>
      <c r="P122" s="236">
        <f t="shared" si="17"/>
        <v>0</v>
      </c>
      <c r="Q122" s="236">
        <f t="shared" si="17"/>
        <v>0</v>
      </c>
      <c r="R122" s="236">
        <f t="shared" si="17"/>
        <v>0</v>
      </c>
      <c r="S122" s="238">
        <f>IF(O122=1,0,IF(P122=1,'WHT Rates - MPEG HEVC VIA'!$H$3,IF(Q122=1,'WHT Rates - MPEG HEVC VIA'!$H$11,IF(R122=1,'Via Summary'!$B$9,_xlfn.XLOOKUP(D122,'WHT Rates'!$B$4:$B$56,'WHT Rates'!$C$4:$C$56)/100))))</f>
        <v>0</v>
      </c>
      <c r="T122" s="244">
        <f t="shared" si="18"/>
        <v>0</v>
      </c>
      <c r="U122" s="238">
        <f>IF(O122=1,0,IF(P122=1,'WHT Rates - MPEG HEVC VIA'!$H$3,IF(Q122=1,'WHT Rates - MPEG HEVC VIA'!$H$11,IF(R122=1,'Via Summary'!$B$9,_xlfn.XLOOKUP(D122,'WHT Rates'!$B$4:$B$56,'WHT Rates'!$E$4:$E$56)/100))))</f>
        <v>0</v>
      </c>
      <c r="V122" s="244">
        <f t="shared" si="19"/>
        <v>0</v>
      </c>
      <c r="W122" s="251"/>
      <c r="X122" s="128">
        <f t="shared" si="20"/>
        <v>0</v>
      </c>
      <c r="Y122" s="128">
        <f t="shared" si="21"/>
        <v>0</v>
      </c>
      <c r="Z122" s="251"/>
      <c r="AA122" s="251"/>
      <c r="AB122" s="251"/>
    </row>
    <row r="123" spans="1:28" s="127" customFormat="1" x14ac:dyDescent="0.35">
      <c r="A123" s="214" t="s">
        <v>141</v>
      </c>
      <c r="B123" s="215">
        <v>105480</v>
      </c>
      <c r="C123" s="215" t="s">
        <v>136</v>
      </c>
      <c r="D123" s="215" t="s">
        <v>137</v>
      </c>
      <c r="E123" s="215">
        <v>70454933</v>
      </c>
      <c r="F123" s="215">
        <v>30</v>
      </c>
      <c r="G123" s="215" t="s">
        <v>700</v>
      </c>
      <c r="H123" s="221" t="s">
        <v>1158</v>
      </c>
      <c r="I123" s="234" t="s">
        <v>978</v>
      </c>
      <c r="J123" s="207">
        <v>7598.73</v>
      </c>
      <c r="K123" s="211"/>
      <c r="L123" s="127" t="str">
        <f t="shared" si="14"/>
        <v>0070454933000030</v>
      </c>
      <c r="M123" s="127">
        <f t="shared" si="22"/>
        <v>16</v>
      </c>
      <c r="N123" s="127" t="str">
        <f t="shared" si="15"/>
        <v>00000000/Z_DMA</v>
      </c>
      <c r="O123" s="236">
        <f t="shared" si="16"/>
        <v>0</v>
      </c>
      <c r="P123" s="236">
        <f t="shared" si="17"/>
        <v>0</v>
      </c>
      <c r="Q123" s="236">
        <f t="shared" si="17"/>
        <v>0</v>
      </c>
      <c r="R123" s="236">
        <f t="shared" si="17"/>
        <v>0</v>
      </c>
      <c r="S123" s="238">
        <f>IF(O123=1,0,IF(P123=1,'WHT Rates - MPEG HEVC VIA'!$H$3,IF(Q123=1,'WHT Rates - MPEG HEVC VIA'!$H$11,IF(R123=1,'Via Summary'!$B$9,_xlfn.XLOOKUP(D123,'WHT Rates'!$B$4:$B$56,'WHT Rates'!$C$4:$C$56)/100))))</f>
        <v>0</v>
      </c>
      <c r="T123" s="244">
        <f t="shared" si="18"/>
        <v>0</v>
      </c>
      <c r="U123" s="238">
        <f>IF(O123=1,0,IF(P123=1,'WHT Rates - MPEG HEVC VIA'!$H$3,IF(Q123=1,'WHT Rates - MPEG HEVC VIA'!$H$11,IF(R123=1,'Via Summary'!$B$9,_xlfn.XLOOKUP(D123,'WHT Rates'!$B$4:$B$56,'WHT Rates'!$E$4:$E$56)/100))))</f>
        <v>0</v>
      </c>
      <c r="V123" s="244">
        <f t="shared" si="19"/>
        <v>0</v>
      </c>
      <c r="W123" s="251"/>
      <c r="X123" s="128">
        <f t="shared" si="20"/>
        <v>0</v>
      </c>
      <c r="Y123" s="128">
        <f t="shared" si="21"/>
        <v>0</v>
      </c>
      <c r="Z123" s="251"/>
      <c r="AA123" s="251"/>
      <c r="AB123" s="251"/>
    </row>
    <row r="124" spans="1:28" s="127" customFormat="1" x14ac:dyDescent="0.35">
      <c r="A124" s="214" t="s">
        <v>141</v>
      </c>
      <c r="B124" s="215">
        <v>105480</v>
      </c>
      <c r="C124" s="215" t="s">
        <v>136</v>
      </c>
      <c r="D124" s="215" t="s">
        <v>137</v>
      </c>
      <c r="E124" s="215">
        <v>70454933</v>
      </c>
      <c r="F124" s="215">
        <v>40</v>
      </c>
      <c r="G124" s="215" t="s">
        <v>765</v>
      </c>
      <c r="H124" s="221" t="s">
        <v>1159</v>
      </c>
      <c r="I124" s="234" t="s">
        <v>978</v>
      </c>
      <c r="J124" s="207">
        <v>31</v>
      </c>
      <c r="K124" s="211"/>
      <c r="L124" s="127" t="str">
        <f t="shared" si="14"/>
        <v>0070454933000040</v>
      </c>
      <c r="M124" s="127">
        <f t="shared" si="22"/>
        <v>16</v>
      </c>
      <c r="N124" s="127" t="str">
        <f t="shared" si="15"/>
        <v>00000000/Z_IDV</v>
      </c>
      <c r="O124" s="236">
        <f t="shared" si="16"/>
        <v>0</v>
      </c>
      <c r="P124" s="236">
        <f t="shared" si="17"/>
        <v>0</v>
      </c>
      <c r="Q124" s="236">
        <f t="shared" si="17"/>
        <v>0</v>
      </c>
      <c r="R124" s="236">
        <f t="shared" si="17"/>
        <v>0</v>
      </c>
      <c r="S124" s="238">
        <f>IF(O124=1,0,IF(P124=1,'WHT Rates - MPEG HEVC VIA'!$H$3,IF(Q124=1,'WHT Rates - MPEG HEVC VIA'!$H$11,IF(R124=1,'Via Summary'!$B$9,_xlfn.XLOOKUP(D124,'WHT Rates'!$B$4:$B$56,'WHT Rates'!$C$4:$C$56)/100))))</f>
        <v>0</v>
      </c>
      <c r="T124" s="244">
        <f t="shared" si="18"/>
        <v>0</v>
      </c>
      <c r="U124" s="238">
        <f>IF(O124=1,0,IF(P124=1,'WHT Rates - MPEG HEVC VIA'!$H$3,IF(Q124=1,'WHT Rates - MPEG HEVC VIA'!$H$11,IF(R124=1,'Via Summary'!$B$9,_xlfn.XLOOKUP(D124,'WHT Rates'!$B$4:$B$56,'WHT Rates'!$E$4:$E$56)/100))))</f>
        <v>0</v>
      </c>
      <c r="V124" s="244">
        <f t="shared" si="19"/>
        <v>0</v>
      </c>
      <c r="W124" s="251"/>
      <c r="X124" s="128">
        <f t="shared" si="20"/>
        <v>0</v>
      </c>
      <c r="Y124" s="128">
        <f t="shared" si="21"/>
        <v>0</v>
      </c>
      <c r="Z124" s="251"/>
      <c r="AA124" s="251"/>
      <c r="AB124" s="251"/>
    </row>
    <row r="125" spans="1:28" s="127" customFormat="1" x14ac:dyDescent="0.35">
      <c r="A125" s="214" t="s">
        <v>141</v>
      </c>
      <c r="B125" s="215">
        <v>105480</v>
      </c>
      <c r="C125" s="215" t="s">
        <v>136</v>
      </c>
      <c r="D125" s="215" t="s">
        <v>137</v>
      </c>
      <c r="E125" s="215">
        <v>70454933</v>
      </c>
      <c r="F125" s="215">
        <v>50</v>
      </c>
      <c r="G125" s="215" t="s">
        <v>697</v>
      </c>
      <c r="H125" s="221" t="s">
        <v>1160</v>
      </c>
      <c r="I125" s="234" t="s">
        <v>978</v>
      </c>
      <c r="J125" s="207">
        <v>282397.83</v>
      </c>
      <c r="K125" s="211"/>
      <c r="L125" s="127" t="str">
        <f t="shared" si="14"/>
        <v>0070454933000050</v>
      </c>
      <c r="M125" s="127">
        <f t="shared" si="22"/>
        <v>16</v>
      </c>
      <c r="N125" s="127" t="str">
        <f t="shared" si="15"/>
        <v>00000000/Z_SBA</v>
      </c>
      <c r="O125" s="236">
        <f t="shared" si="16"/>
        <v>0</v>
      </c>
      <c r="P125" s="236">
        <f t="shared" si="17"/>
        <v>0</v>
      </c>
      <c r="Q125" s="236">
        <f t="shared" si="17"/>
        <v>0</v>
      </c>
      <c r="R125" s="236">
        <f t="shared" si="17"/>
        <v>0</v>
      </c>
      <c r="S125" s="238">
        <f>IF(O125=1,0,IF(P125=1,'WHT Rates - MPEG HEVC VIA'!$H$3,IF(Q125=1,'WHT Rates - MPEG HEVC VIA'!$H$11,IF(R125=1,'Via Summary'!$B$9,_xlfn.XLOOKUP(D125,'WHT Rates'!$B$4:$B$56,'WHT Rates'!$C$4:$C$56)/100))))</f>
        <v>0</v>
      </c>
      <c r="T125" s="244">
        <f t="shared" si="18"/>
        <v>0</v>
      </c>
      <c r="U125" s="238">
        <f>IF(O125=1,0,IF(P125=1,'WHT Rates - MPEG HEVC VIA'!$H$3,IF(Q125=1,'WHT Rates - MPEG HEVC VIA'!$H$11,IF(R125=1,'Via Summary'!$B$9,_xlfn.XLOOKUP(D125,'WHT Rates'!$B$4:$B$56,'WHT Rates'!$E$4:$E$56)/100))))</f>
        <v>0</v>
      </c>
      <c r="V125" s="244">
        <f t="shared" si="19"/>
        <v>0</v>
      </c>
      <c r="W125" s="251"/>
      <c r="X125" s="128">
        <f t="shared" si="20"/>
        <v>0</v>
      </c>
      <c r="Y125" s="128">
        <f t="shared" si="21"/>
        <v>0</v>
      </c>
      <c r="Z125" s="251"/>
      <c r="AA125" s="251"/>
      <c r="AB125" s="251"/>
    </row>
    <row r="126" spans="1:28" s="127" customFormat="1" x14ac:dyDescent="0.35">
      <c r="A126" s="214" t="s">
        <v>224</v>
      </c>
      <c r="B126" s="215">
        <v>112343</v>
      </c>
      <c r="C126" s="215" t="s">
        <v>136</v>
      </c>
      <c r="D126" s="215" t="s">
        <v>137</v>
      </c>
      <c r="E126" s="215">
        <v>70455106</v>
      </c>
      <c r="F126" s="215">
        <v>10</v>
      </c>
      <c r="G126" s="215" t="s">
        <v>709</v>
      </c>
      <c r="H126" s="221" t="s">
        <v>1161</v>
      </c>
      <c r="I126" s="234" t="s">
        <v>978</v>
      </c>
      <c r="J126" s="207">
        <v>1079.4100000000001</v>
      </c>
      <c r="K126" s="211"/>
      <c r="L126" s="127" t="str">
        <f t="shared" si="14"/>
        <v>0070455106000010</v>
      </c>
      <c r="M126" s="127">
        <f t="shared" si="22"/>
        <v>16</v>
      </c>
      <c r="N126" s="127" t="str">
        <f t="shared" si="15"/>
        <v>00000000/Z_HNC</v>
      </c>
      <c r="O126" s="236">
        <f t="shared" si="16"/>
        <v>0</v>
      </c>
      <c r="P126" s="236">
        <f t="shared" si="17"/>
        <v>0</v>
      </c>
      <c r="Q126" s="236">
        <f t="shared" si="17"/>
        <v>0</v>
      </c>
      <c r="R126" s="236">
        <f t="shared" si="17"/>
        <v>0</v>
      </c>
      <c r="S126" s="238">
        <f>IF(O126=1,0,IF(P126=1,'WHT Rates - MPEG HEVC VIA'!$H$3,IF(Q126=1,'WHT Rates - MPEG HEVC VIA'!$H$11,IF(R126=1,'Via Summary'!$B$9,_xlfn.XLOOKUP(D126,'WHT Rates'!$B$4:$B$56,'WHT Rates'!$C$4:$C$56)/100))))</f>
        <v>0</v>
      </c>
      <c r="T126" s="244">
        <f t="shared" si="18"/>
        <v>0</v>
      </c>
      <c r="U126" s="238">
        <f>IF(O126=1,0,IF(P126=1,'WHT Rates - MPEG HEVC VIA'!$H$3,IF(Q126=1,'WHT Rates - MPEG HEVC VIA'!$H$11,IF(R126=1,'Via Summary'!$B$9,_xlfn.XLOOKUP(D126,'WHT Rates'!$B$4:$B$56,'WHT Rates'!$E$4:$E$56)/100))))</f>
        <v>0</v>
      </c>
      <c r="V126" s="244">
        <f t="shared" si="19"/>
        <v>0</v>
      </c>
      <c r="W126" s="251"/>
      <c r="X126" s="128">
        <f t="shared" si="20"/>
        <v>0</v>
      </c>
      <c r="Y126" s="128">
        <f t="shared" si="21"/>
        <v>0</v>
      </c>
      <c r="Z126" s="251"/>
      <c r="AA126" s="251"/>
      <c r="AB126" s="251"/>
    </row>
    <row r="127" spans="1:28" s="127" customFormat="1" x14ac:dyDescent="0.35">
      <c r="A127" s="214" t="s">
        <v>224</v>
      </c>
      <c r="B127" s="215">
        <v>112343</v>
      </c>
      <c r="C127" s="215" t="s">
        <v>136</v>
      </c>
      <c r="D127" s="215" t="s">
        <v>137</v>
      </c>
      <c r="E127" s="215">
        <v>70455118</v>
      </c>
      <c r="F127" s="215">
        <v>10</v>
      </c>
      <c r="G127" s="215" t="s">
        <v>732</v>
      </c>
      <c r="H127" s="221" t="s">
        <v>1162</v>
      </c>
      <c r="I127" s="234" t="s">
        <v>979</v>
      </c>
      <c r="J127" s="207">
        <v>18400</v>
      </c>
      <c r="K127" s="211"/>
      <c r="L127" s="127" t="str">
        <f t="shared" si="14"/>
        <v>0070455118000010</v>
      </c>
      <c r="M127" s="127">
        <f t="shared" si="22"/>
        <v>16</v>
      </c>
      <c r="N127" s="127" t="str">
        <f t="shared" si="15"/>
        <v>00000000/Z_STM</v>
      </c>
      <c r="O127" s="236">
        <f t="shared" si="16"/>
        <v>0</v>
      </c>
      <c r="P127" s="236">
        <f t="shared" si="17"/>
        <v>0</v>
      </c>
      <c r="Q127" s="236">
        <f t="shared" si="17"/>
        <v>0</v>
      </c>
      <c r="R127" s="236">
        <f t="shared" si="17"/>
        <v>0</v>
      </c>
      <c r="S127" s="238">
        <f>IF(O127=1,0,IF(P127=1,'WHT Rates - MPEG HEVC VIA'!$H$3,IF(Q127=1,'WHT Rates - MPEG HEVC VIA'!$H$11,IF(R127=1,'Via Summary'!$B$9,_xlfn.XLOOKUP(D127,'WHT Rates'!$B$4:$B$56,'WHT Rates'!$C$4:$C$56)/100))))</f>
        <v>0</v>
      </c>
      <c r="T127" s="244">
        <f t="shared" si="18"/>
        <v>0</v>
      </c>
      <c r="U127" s="238">
        <f>IF(O127=1,0,IF(P127=1,'WHT Rates - MPEG HEVC VIA'!$H$3,IF(Q127=1,'WHT Rates - MPEG HEVC VIA'!$H$11,IF(R127=1,'Via Summary'!$B$9,_xlfn.XLOOKUP(D127,'WHT Rates'!$B$4:$B$56,'WHT Rates'!$E$4:$E$56)/100))))</f>
        <v>0</v>
      </c>
      <c r="V127" s="244">
        <f t="shared" si="19"/>
        <v>0</v>
      </c>
      <c r="W127" s="251"/>
      <c r="X127" s="128">
        <f t="shared" si="20"/>
        <v>0</v>
      </c>
      <c r="Y127" s="128">
        <f t="shared" si="21"/>
        <v>0</v>
      </c>
      <c r="Z127" s="251"/>
      <c r="AA127" s="251"/>
      <c r="AB127" s="251"/>
    </row>
    <row r="128" spans="1:28" s="127" customFormat="1" x14ac:dyDescent="0.35">
      <c r="A128" s="214" t="s">
        <v>177</v>
      </c>
      <c r="B128" s="215">
        <v>106215</v>
      </c>
      <c r="C128" s="215" t="s">
        <v>13</v>
      </c>
      <c r="D128" s="215" t="s">
        <v>14</v>
      </c>
      <c r="E128" s="215">
        <v>70454817</v>
      </c>
      <c r="F128" s="215">
        <v>10</v>
      </c>
      <c r="G128" s="215" t="s">
        <v>712</v>
      </c>
      <c r="H128" s="221" t="s">
        <v>1163</v>
      </c>
      <c r="I128" s="234" t="s">
        <v>981</v>
      </c>
      <c r="J128" s="207"/>
      <c r="K128" s="211">
        <v>111372.15</v>
      </c>
      <c r="L128" s="127" t="str">
        <f t="shared" si="14"/>
        <v>0070454817000010</v>
      </c>
      <c r="M128" s="127">
        <f t="shared" si="22"/>
        <v>16</v>
      </c>
      <c r="N128" s="127" t="str">
        <f t="shared" si="15"/>
        <v>00000000/Z_VSM</v>
      </c>
      <c r="O128" s="236">
        <f t="shared" si="16"/>
        <v>0</v>
      </c>
      <c r="P128" s="236">
        <f t="shared" si="17"/>
        <v>0</v>
      </c>
      <c r="Q128" s="236">
        <f t="shared" si="17"/>
        <v>0</v>
      </c>
      <c r="R128" s="236">
        <f t="shared" si="17"/>
        <v>0</v>
      </c>
      <c r="S128" s="238">
        <f>IF(O128=1,0,IF(P128=1,'WHT Rates - MPEG HEVC VIA'!$H$3,IF(Q128=1,'WHT Rates - MPEG HEVC VIA'!$H$11,IF(R128=1,'Via Summary'!$B$9,_xlfn.XLOOKUP(D128,'WHT Rates'!$B$4:$B$56,'WHT Rates'!$C$4:$C$56)/100))))</f>
        <v>0</v>
      </c>
      <c r="T128" s="244">
        <f t="shared" si="18"/>
        <v>0</v>
      </c>
      <c r="U128" s="238">
        <f>IF(O128=1,0,IF(P128=1,'WHT Rates - MPEG HEVC VIA'!$H$3,IF(Q128=1,'WHT Rates - MPEG HEVC VIA'!$H$11,IF(R128=1,'Via Summary'!$B$9,_xlfn.XLOOKUP(D128,'WHT Rates'!$B$4:$B$56,'WHT Rates'!$E$4:$E$56)/100))))</f>
        <v>0</v>
      </c>
      <c r="V128" s="244">
        <f t="shared" si="19"/>
        <v>0</v>
      </c>
      <c r="W128" s="251"/>
      <c r="X128" s="128">
        <f t="shared" si="20"/>
        <v>0</v>
      </c>
      <c r="Y128" s="128">
        <f t="shared" si="21"/>
        <v>0</v>
      </c>
      <c r="Z128" s="251"/>
      <c r="AA128" s="251"/>
      <c r="AB128" s="251"/>
    </row>
    <row r="129" spans="1:28" s="127" customFormat="1" x14ac:dyDescent="0.35">
      <c r="A129" s="214" t="s">
        <v>177</v>
      </c>
      <c r="B129" s="215">
        <v>106215</v>
      </c>
      <c r="C129" s="215" t="s">
        <v>13</v>
      </c>
      <c r="D129" s="215" t="s">
        <v>14</v>
      </c>
      <c r="E129" s="215">
        <v>70454817</v>
      </c>
      <c r="F129" s="215">
        <v>20</v>
      </c>
      <c r="G129" s="215" t="s">
        <v>712</v>
      </c>
      <c r="H129" s="221" t="s">
        <v>1164</v>
      </c>
      <c r="I129" s="234" t="s">
        <v>981</v>
      </c>
      <c r="J129" s="207"/>
      <c r="K129" s="211">
        <v>9707.25</v>
      </c>
      <c r="L129" s="127" t="str">
        <f t="shared" si="14"/>
        <v>0070454817000020</v>
      </c>
      <c r="M129" s="127">
        <f t="shared" si="22"/>
        <v>16</v>
      </c>
      <c r="N129" s="127" t="str">
        <f t="shared" si="15"/>
        <v>00000000/Z_VSM</v>
      </c>
      <c r="O129" s="236">
        <f t="shared" si="16"/>
        <v>0</v>
      </c>
      <c r="P129" s="236">
        <f t="shared" si="17"/>
        <v>0</v>
      </c>
      <c r="Q129" s="236">
        <f t="shared" si="17"/>
        <v>0</v>
      </c>
      <c r="R129" s="236">
        <f t="shared" si="17"/>
        <v>0</v>
      </c>
      <c r="S129" s="238">
        <f>IF(O129=1,0,IF(P129=1,'WHT Rates - MPEG HEVC VIA'!$H$3,IF(Q129=1,'WHT Rates - MPEG HEVC VIA'!$H$11,IF(R129=1,'Via Summary'!$B$9,_xlfn.XLOOKUP(D129,'WHT Rates'!$B$4:$B$56,'WHT Rates'!$C$4:$C$56)/100))))</f>
        <v>0</v>
      </c>
      <c r="T129" s="244">
        <f t="shared" si="18"/>
        <v>0</v>
      </c>
      <c r="U129" s="238">
        <f>IF(O129=1,0,IF(P129=1,'WHT Rates - MPEG HEVC VIA'!$H$3,IF(Q129=1,'WHT Rates - MPEG HEVC VIA'!$H$11,IF(R129=1,'Via Summary'!$B$9,_xlfn.XLOOKUP(D129,'WHT Rates'!$B$4:$B$56,'WHT Rates'!$E$4:$E$56)/100))))</f>
        <v>0</v>
      </c>
      <c r="V129" s="244">
        <f t="shared" si="19"/>
        <v>0</v>
      </c>
      <c r="W129" s="251"/>
      <c r="X129" s="128">
        <f t="shared" si="20"/>
        <v>0</v>
      </c>
      <c r="Y129" s="128">
        <f t="shared" si="21"/>
        <v>0</v>
      </c>
      <c r="Z129" s="251"/>
      <c r="AA129" s="251"/>
      <c r="AB129" s="251"/>
    </row>
    <row r="130" spans="1:28" s="127" customFormat="1" x14ac:dyDescent="0.35">
      <c r="A130" s="214" t="s">
        <v>177</v>
      </c>
      <c r="B130" s="215">
        <v>106215</v>
      </c>
      <c r="C130" s="215" t="s">
        <v>13</v>
      </c>
      <c r="D130" s="215" t="s">
        <v>14</v>
      </c>
      <c r="E130" s="215">
        <v>70454817</v>
      </c>
      <c r="F130" s="215">
        <v>30</v>
      </c>
      <c r="G130" s="215" t="s">
        <v>731</v>
      </c>
      <c r="H130" s="221" t="s">
        <v>1165</v>
      </c>
      <c r="I130" s="234" t="s">
        <v>981</v>
      </c>
      <c r="J130" s="207"/>
      <c r="K130" s="211">
        <v>304000</v>
      </c>
      <c r="L130" s="127" t="str">
        <f t="shared" ref="L130:L193" si="23">IF(LEN(F130)=2,CONCATENATE("00",E130,"0000",F130),CONCATENATE("00",E130,"000",F130))</f>
        <v>0070454817000030</v>
      </c>
      <c r="M130" s="127">
        <f t="shared" si="22"/>
        <v>16</v>
      </c>
      <c r="N130" s="127" t="str">
        <f t="shared" ref="N130:N193" si="24">CONCATENATE("00000000/",G130)</f>
        <v>00000000/Z_VMR</v>
      </c>
      <c r="O130" s="236">
        <f t="shared" si="16"/>
        <v>0</v>
      </c>
      <c r="P130" s="236">
        <f t="shared" si="17"/>
        <v>0</v>
      </c>
      <c r="Q130" s="236">
        <f t="shared" si="17"/>
        <v>0</v>
      </c>
      <c r="R130" s="236">
        <f t="shared" si="17"/>
        <v>0</v>
      </c>
      <c r="S130" s="238">
        <f>IF(O130=1,0,IF(P130=1,'WHT Rates - MPEG HEVC VIA'!$H$3,IF(Q130=1,'WHT Rates - MPEG HEVC VIA'!$H$11,IF(R130=1,'Via Summary'!$B$9,_xlfn.XLOOKUP(D130,'WHT Rates'!$B$4:$B$56,'WHT Rates'!$C$4:$C$56)/100))))</f>
        <v>0</v>
      </c>
      <c r="T130" s="244">
        <f t="shared" si="18"/>
        <v>0</v>
      </c>
      <c r="U130" s="238">
        <f>IF(O130=1,0,IF(P130=1,'WHT Rates - MPEG HEVC VIA'!$H$3,IF(Q130=1,'WHT Rates - MPEG HEVC VIA'!$H$11,IF(R130=1,'Via Summary'!$B$9,_xlfn.XLOOKUP(D130,'WHT Rates'!$B$4:$B$56,'WHT Rates'!$E$4:$E$56)/100))))</f>
        <v>0</v>
      </c>
      <c r="V130" s="244">
        <f t="shared" si="19"/>
        <v>0</v>
      </c>
      <c r="W130" s="251"/>
      <c r="X130" s="128">
        <f t="shared" si="20"/>
        <v>0</v>
      </c>
      <c r="Y130" s="128">
        <f t="shared" si="21"/>
        <v>0</v>
      </c>
      <c r="Z130" s="251"/>
      <c r="AA130" s="251"/>
      <c r="AB130" s="251"/>
    </row>
    <row r="131" spans="1:28" s="127" customFormat="1" x14ac:dyDescent="0.35">
      <c r="A131" s="214" t="s">
        <v>15</v>
      </c>
      <c r="B131" s="215">
        <v>104950</v>
      </c>
      <c r="C131" s="215" t="s">
        <v>16</v>
      </c>
      <c r="D131" s="215" t="s">
        <v>17</v>
      </c>
      <c r="E131" s="215">
        <v>70454730</v>
      </c>
      <c r="F131" s="215">
        <v>10</v>
      </c>
      <c r="G131" s="215" t="s">
        <v>706</v>
      </c>
      <c r="H131" s="221" t="s">
        <v>1166</v>
      </c>
      <c r="I131" s="234" t="s">
        <v>978</v>
      </c>
      <c r="J131" s="207">
        <v>0.28000000000000003</v>
      </c>
      <c r="K131" s="211"/>
      <c r="L131" s="127" t="str">
        <f t="shared" si="23"/>
        <v>0070454730000010</v>
      </c>
      <c r="M131" s="127">
        <f t="shared" si="22"/>
        <v>16</v>
      </c>
      <c r="N131" s="127" t="str">
        <f t="shared" si="24"/>
        <v>00000000/Z_CSD</v>
      </c>
      <c r="O131" s="236">
        <f t="shared" ref="O131:O194" si="25">IF($I131=O$1,1,0)</f>
        <v>0</v>
      </c>
      <c r="P131" s="236">
        <f t="shared" ref="P131:R194" si="26">IF($A131=P$1,1,0)</f>
        <v>0</v>
      </c>
      <c r="Q131" s="236">
        <f t="shared" si="26"/>
        <v>0</v>
      </c>
      <c r="R131" s="236">
        <f t="shared" si="26"/>
        <v>0</v>
      </c>
      <c r="S131" s="238">
        <f>IF(O131=1,0,IF(P131=1,'WHT Rates - MPEG HEVC VIA'!$H$3,IF(Q131=1,'WHT Rates - MPEG HEVC VIA'!$H$11,IF(R131=1,'Via Summary'!$B$9,_xlfn.XLOOKUP(D131,'WHT Rates'!$B$4:$B$56,'WHT Rates'!$C$4:$C$56)/100))))</f>
        <v>0</v>
      </c>
      <c r="T131" s="244">
        <f t="shared" ref="T131:T194" si="27">J131*S131</f>
        <v>0</v>
      </c>
      <c r="U131" s="238">
        <f>IF(O131=1,0,IF(P131=1,'WHT Rates - MPEG HEVC VIA'!$H$3,IF(Q131=1,'WHT Rates - MPEG HEVC VIA'!$H$11,IF(R131=1,'Via Summary'!$B$9,_xlfn.XLOOKUP(D131,'WHT Rates'!$B$4:$B$56,'WHT Rates'!$E$4:$E$56)/100))))</f>
        <v>0</v>
      </c>
      <c r="V131" s="244">
        <f t="shared" ref="V131:V194" si="28">K131*U131</f>
        <v>0</v>
      </c>
      <c r="W131" s="251"/>
      <c r="X131" s="128">
        <f t="shared" ref="X131:X194" si="29">ROUND(-1*T131,2)</f>
        <v>0</v>
      </c>
      <c r="Y131" s="128">
        <f t="shared" ref="Y131:Y194" si="30">ROUND(-1*V131,2)</f>
        <v>0</v>
      </c>
      <c r="Z131" s="251"/>
      <c r="AA131" s="251"/>
      <c r="AB131" s="251"/>
    </row>
    <row r="132" spans="1:28" s="127" customFormat="1" x14ac:dyDescent="0.35">
      <c r="A132" s="214" t="s">
        <v>15</v>
      </c>
      <c r="B132" s="215">
        <v>104950</v>
      </c>
      <c r="C132" s="215" t="s">
        <v>16</v>
      </c>
      <c r="D132" s="215" t="s">
        <v>17</v>
      </c>
      <c r="E132" s="215">
        <v>70454730</v>
      </c>
      <c r="F132" s="215">
        <v>20</v>
      </c>
      <c r="G132" s="215" t="s">
        <v>706</v>
      </c>
      <c r="H132" s="221" t="s">
        <v>1167</v>
      </c>
      <c r="I132" s="234" t="s">
        <v>978</v>
      </c>
      <c r="J132" s="207">
        <v>78.23</v>
      </c>
      <c r="K132" s="211"/>
      <c r="L132" s="127" t="str">
        <f t="shared" si="23"/>
        <v>0070454730000020</v>
      </c>
      <c r="M132" s="127">
        <f t="shared" ref="M132:M195" si="31">LEN(L132)</f>
        <v>16</v>
      </c>
      <c r="N132" s="127" t="str">
        <f t="shared" si="24"/>
        <v>00000000/Z_CSD</v>
      </c>
      <c r="O132" s="236">
        <f t="shared" si="25"/>
        <v>0</v>
      </c>
      <c r="P132" s="236">
        <f t="shared" si="26"/>
        <v>0</v>
      </c>
      <c r="Q132" s="236">
        <f t="shared" si="26"/>
        <v>0</v>
      </c>
      <c r="R132" s="236">
        <f t="shared" si="26"/>
        <v>0</v>
      </c>
      <c r="S132" s="238">
        <f>IF(O132=1,0,IF(P132=1,'WHT Rates - MPEG HEVC VIA'!$H$3,IF(Q132=1,'WHT Rates - MPEG HEVC VIA'!$H$11,IF(R132=1,'Via Summary'!$B$9,_xlfn.XLOOKUP(D132,'WHT Rates'!$B$4:$B$56,'WHT Rates'!$C$4:$C$56)/100))))</f>
        <v>0</v>
      </c>
      <c r="T132" s="244">
        <f t="shared" si="27"/>
        <v>0</v>
      </c>
      <c r="U132" s="238">
        <f>IF(O132=1,0,IF(P132=1,'WHT Rates - MPEG HEVC VIA'!$H$3,IF(Q132=1,'WHT Rates - MPEG HEVC VIA'!$H$11,IF(R132=1,'Via Summary'!$B$9,_xlfn.XLOOKUP(D132,'WHT Rates'!$B$4:$B$56,'WHT Rates'!$E$4:$E$56)/100))))</f>
        <v>0</v>
      </c>
      <c r="V132" s="244">
        <f t="shared" si="28"/>
        <v>0</v>
      </c>
      <c r="W132" s="251"/>
      <c r="X132" s="128">
        <f t="shared" si="29"/>
        <v>0</v>
      </c>
      <c r="Y132" s="128">
        <f t="shared" si="30"/>
        <v>0</v>
      </c>
      <c r="Z132" s="251"/>
      <c r="AA132" s="251"/>
      <c r="AB132" s="251"/>
    </row>
    <row r="133" spans="1:28" s="127" customFormat="1" x14ac:dyDescent="0.35">
      <c r="A133" s="214" t="s">
        <v>15</v>
      </c>
      <c r="B133" s="215">
        <v>104950</v>
      </c>
      <c r="C133" s="215" t="s">
        <v>16</v>
      </c>
      <c r="D133" s="215" t="s">
        <v>17</v>
      </c>
      <c r="E133" s="215">
        <v>70454730</v>
      </c>
      <c r="F133" s="215">
        <v>30</v>
      </c>
      <c r="G133" s="215" t="s">
        <v>706</v>
      </c>
      <c r="H133" s="221" t="s">
        <v>1168</v>
      </c>
      <c r="I133" s="234" t="s">
        <v>978</v>
      </c>
      <c r="J133" s="207">
        <v>7.41</v>
      </c>
      <c r="K133" s="211"/>
      <c r="L133" s="127" t="str">
        <f t="shared" si="23"/>
        <v>0070454730000030</v>
      </c>
      <c r="M133" s="127">
        <f t="shared" si="31"/>
        <v>16</v>
      </c>
      <c r="N133" s="127" t="str">
        <f t="shared" si="24"/>
        <v>00000000/Z_CSD</v>
      </c>
      <c r="O133" s="236">
        <f t="shared" si="25"/>
        <v>0</v>
      </c>
      <c r="P133" s="236">
        <f t="shared" si="26"/>
        <v>0</v>
      </c>
      <c r="Q133" s="236">
        <f t="shared" si="26"/>
        <v>0</v>
      </c>
      <c r="R133" s="236">
        <f t="shared" si="26"/>
        <v>0</v>
      </c>
      <c r="S133" s="238">
        <f>IF(O133=1,0,IF(P133=1,'WHT Rates - MPEG HEVC VIA'!$H$3,IF(Q133=1,'WHT Rates - MPEG HEVC VIA'!$H$11,IF(R133=1,'Via Summary'!$B$9,_xlfn.XLOOKUP(D133,'WHT Rates'!$B$4:$B$56,'WHT Rates'!$C$4:$C$56)/100))))</f>
        <v>0</v>
      </c>
      <c r="T133" s="244">
        <f t="shared" si="27"/>
        <v>0</v>
      </c>
      <c r="U133" s="238">
        <f>IF(O133=1,0,IF(P133=1,'WHT Rates - MPEG HEVC VIA'!$H$3,IF(Q133=1,'WHT Rates - MPEG HEVC VIA'!$H$11,IF(R133=1,'Via Summary'!$B$9,_xlfn.XLOOKUP(D133,'WHT Rates'!$B$4:$B$56,'WHT Rates'!$E$4:$E$56)/100))))</f>
        <v>0</v>
      </c>
      <c r="V133" s="244">
        <f t="shared" si="28"/>
        <v>0</v>
      </c>
      <c r="W133" s="251"/>
      <c r="X133" s="128">
        <f t="shared" si="29"/>
        <v>0</v>
      </c>
      <c r="Y133" s="128">
        <f t="shared" si="30"/>
        <v>0</v>
      </c>
      <c r="Z133" s="251"/>
      <c r="AA133" s="251"/>
      <c r="AB133" s="251"/>
    </row>
    <row r="134" spans="1:28" s="127" customFormat="1" x14ac:dyDescent="0.35">
      <c r="A134" s="214" t="s">
        <v>15</v>
      </c>
      <c r="B134" s="215">
        <v>104950</v>
      </c>
      <c r="C134" s="215" t="s">
        <v>16</v>
      </c>
      <c r="D134" s="215" t="s">
        <v>17</v>
      </c>
      <c r="E134" s="215">
        <v>70454730</v>
      </c>
      <c r="F134" s="215">
        <v>40</v>
      </c>
      <c r="G134" s="215" t="s">
        <v>706</v>
      </c>
      <c r="H134" s="221" t="s">
        <v>1169</v>
      </c>
      <c r="I134" s="234" t="s">
        <v>978</v>
      </c>
      <c r="J134" s="207">
        <v>8.08</v>
      </c>
      <c r="K134" s="211"/>
      <c r="L134" s="127" t="str">
        <f t="shared" si="23"/>
        <v>0070454730000040</v>
      </c>
      <c r="M134" s="127">
        <f t="shared" si="31"/>
        <v>16</v>
      </c>
      <c r="N134" s="127" t="str">
        <f t="shared" si="24"/>
        <v>00000000/Z_CSD</v>
      </c>
      <c r="O134" s="236">
        <f t="shared" si="25"/>
        <v>0</v>
      </c>
      <c r="P134" s="236">
        <f t="shared" si="26"/>
        <v>0</v>
      </c>
      <c r="Q134" s="236">
        <f t="shared" si="26"/>
        <v>0</v>
      </c>
      <c r="R134" s="236">
        <f t="shared" si="26"/>
        <v>0</v>
      </c>
      <c r="S134" s="238">
        <f>IF(O134=1,0,IF(P134=1,'WHT Rates - MPEG HEVC VIA'!$H$3,IF(Q134=1,'WHT Rates - MPEG HEVC VIA'!$H$11,IF(R134=1,'Via Summary'!$B$9,_xlfn.XLOOKUP(D134,'WHT Rates'!$B$4:$B$56,'WHT Rates'!$C$4:$C$56)/100))))</f>
        <v>0</v>
      </c>
      <c r="T134" s="244">
        <f t="shared" si="27"/>
        <v>0</v>
      </c>
      <c r="U134" s="238">
        <f>IF(O134=1,0,IF(P134=1,'WHT Rates - MPEG HEVC VIA'!$H$3,IF(Q134=1,'WHT Rates - MPEG HEVC VIA'!$H$11,IF(R134=1,'Via Summary'!$B$9,_xlfn.XLOOKUP(D134,'WHT Rates'!$B$4:$B$56,'WHT Rates'!$E$4:$E$56)/100))))</f>
        <v>0</v>
      </c>
      <c r="V134" s="244">
        <f t="shared" si="28"/>
        <v>0</v>
      </c>
      <c r="W134" s="251"/>
      <c r="X134" s="128">
        <f t="shared" si="29"/>
        <v>0</v>
      </c>
      <c r="Y134" s="128">
        <f t="shared" si="30"/>
        <v>0</v>
      </c>
      <c r="Z134" s="251"/>
      <c r="AA134" s="251"/>
      <c r="AB134" s="251"/>
    </row>
    <row r="135" spans="1:28" s="127" customFormat="1" x14ac:dyDescent="0.35">
      <c r="A135" s="214" t="s">
        <v>79</v>
      </c>
      <c r="B135" s="215">
        <v>105206</v>
      </c>
      <c r="C135" s="215" t="s">
        <v>77</v>
      </c>
      <c r="D135" s="215" t="s">
        <v>78</v>
      </c>
      <c r="E135" s="215">
        <v>70454726</v>
      </c>
      <c r="F135" s="215">
        <v>10</v>
      </c>
      <c r="G135" s="215" t="s">
        <v>733</v>
      </c>
      <c r="H135" s="221" t="s">
        <v>1170</v>
      </c>
      <c r="I135" s="234" t="s">
        <v>978</v>
      </c>
      <c r="J135" s="207">
        <v>181.23</v>
      </c>
      <c r="K135" s="211"/>
      <c r="L135" s="127" t="str">
        <f t="shared" si="23"/>
        <v>0070454726000010</v>
      </c>
      <c r="M135" s="127">
        <f t="shared" si="31"/>
        <v>16</v>
      </c>
      <c r="N135" s="127" t="str">
        <f t="shared" si="24"/>
        <v>00000000/Z_HNS</v>
      </c>
      <c r="O135" s="236">
        <f t="shared" si="25"/>
        <v>0</v>
      </c>
      <c r="P135" s="236">
        <f t="shared" si="26"/>
        <v>0</v>
      </c>
      <c r="Q135" s="236">
        <f t="shared" si="26"/>
        <v>0</v>
      </c>
      <c r="R135" s="236">
        <f t="shared" si="26"/>
        <v>0</v>
      </c>
      <c r="S135" s="238">
        <f>IF(O135=1,0,IF(P135=1,'WHT Rates - MPEG HEVC VIA'!$H$3,IF(Q135=1,'WHT Rates - MPEG HEVC VIA'!$H$11,IF(R135=1,'Via Summary'!$B$9,_xlfn.XLOOKUP(D135,'WHT Rates'!$B$4:$B$56,'WHT Rates'!$C$4:$C$56)/100))))</f>
        <v>0</v>
      </c>
      <c r="T135" s="244">
        <f t="shared" si="27"/>
        <v>0</v>
      </c>
      <c r="U135" s="238">
        <f>IF(O135=1,0,IF(P135=1,'WHT Rates - MPEG HEVC VIA'!$H$3,IF(Q135=1,'WHT Rates - MPEG HEVC VIA'!$H$11,IF(R135=1,'Via Summary'!$B$9,_xlfn.XLOOKUP(D135,'WHT Rates'!$B$4:$B$56,'WHT Rates'!$E$4:$E$56)/100))))</f>
        <v>0</v>
      </c>
      <c r="V135" s="244">
        <f t="shared" si="28"/>
        <v>0</v>
      </c>
      <c r="W135" s="251"/>
      <c r="X135" s="128">
        <f t="shared" si="29"/>
        <v>0</v>
      </c>
      <c r="Y135" s="128">
        <f t="shared" si="30"/>
        <v>0</v>
      </c>
      <c r="Z135" s="251"/>
      <c r="AA135" s="251"/>
      <c r="AB135" s="251"/>
    </row>
    <row r="136" spans="1:28" s="127" customFormat="1" x14ac:dyDescent="0.35">
      <c r="A136" s="214" t="s">
        <v>79</v>
      </c>
      <c r="B136" s="215">
        <v>105206</v>
      </c>
      <c r="C136" s="215" t="s">
        <v>77</v>
      </c>
      <c r="D136" s="215" t="s">
        <v>78</v>
      </c>
      <c r="E136" s="215">
        <v>70454726</v>
      </c>
      <c r="F136" s="215">
        <v>20</v>
      </c>
      <c r="G136" s="215" t="s">
        <v>700</v>
      </c>
      <c r="H136" s="221" t="s">
        <v>1171</v>
      </c>
      <c r="I136" s="234" t="s">
        <v>978</v>
      </c>
      <c r="J136" s="207">
        <v>16052.87</v>
      </c>
      <c r="K136" s="211"/>
      <c r="L136" s="127" t="str">
        <f t="shared" si="23"/>
        <v>0070454726000020</v>
      </c>
      <c r="M136" s="127">
        <f t="shared" si="31"/>
        <v>16</v>
      </c>
      <c r="N136" s="127" t="str">
        <f t="shared" si="24"/>
        <v>00000000/Z_DMA</v>
      </c>
      <c r="O136" s="236">
        <f t="shared" si="25"/>
        <v>0</v>
      </c>
      <c r="P136" s="236">
        <f t="shared" si="26"/>
        <v>0</v>
      </c>
      <c r="Q136" s="236">
        <f t="shared" si="26"/>
        <v>0</v>
      </c>
      <c r="R136" s="236">
        <f t="shared" si="26"/>
        <v>0</v>
      </c>
      <c r="S136" s="238">
        <f>IF(O136=1,0,IF(P136=1,'WHT Rates - MPEG HEVC VIA'!$H$3,IF(Q136=1,'WHT Rates - MPEG HEVC VIA'!$H$11,IF(R136=1,'Via Summary'!$B$9,_xlfn.XLOOKUP(D136,'WHT Rates'!$B$4:$B$56,'WHT Rates'!$C$4:$C$56)/100))))</f>
        <v>0</v>
      </c>
      <c r="T136" s="244">
        <f t="shared" si="27"/>
        <v>0</v>
      </c>
      <c r="U136" s="238">
        <f>IF(O136=1,0,IF(P136=1,'WHT Rates - MPEG HEVC VIA'!$H$3,IF(Q136=1,'WHT Rates - MPEG HEVC VIA'!$H$11,IF(R136=1,'Via Summary'!$B$9,_xlfn.XLOOKUP(D136,'WHT Rates'!$B$4:$B$56,'WHT Rates'!$E$4:$E$56)/100))))</f>
        <v>0</v>
      </c>
      <c r="V136" s="244">
        <f t="shared" si="28"/>
        <v>0</v>
      </c>
      <c r="W136" s="251"/>
      <c r="X136" s="128">
        <f t="shared" si="29"/>
        <v>0</v>
      </c>
      <c r="Y136" s="128">
        <f t="shared" si="30"/>
        <v>0</v>
      </c>
      <c r="Z136" s="251"/>
      <c r="AA136" s="251"/>
      <c r="AB136" s="251"/>
    </row>
    <row r="137" spans="1:28" s="127" customFormat="1" x14ac:dyDescent="0.35">
      <c r="A137" s="214" t="s">
        <v>213</v>
      </c>
      <c r="B137" s="215">
        <v>110805</v>
      </c>
      <c r="C137" s="215" t="s">
        <v>136</v>
      </c>
      <c r="D137" s="215" t="s">
        <v>137</v>
      </c>
      <c r="E137" s="215">
        <v>70454939</v>
      </c>
      <c r="F137" s="215">
        <v>10</v>
      </c>
      <c r="G137" s="215" t="s">
        <v>719</v>
      </c>
      <c r="H137" s="221" t="s">
        <v>1172</v>
      </c>
      <c r="I137" s="234" t="s">
        <v>978</v>
      </c>
      <c r="J137" s="207">
        <v>168</v>
      </c>
      <c r="K137" s="211"/>
      <c r="L137" s="127" t="str">
        <f t="shared" si="23"/>
        <v>0070454939000010</v>
      </c>
      <c r="M137" s="127">
        <f t="shared" si="31"/>
        <v>16</v>
      </c>
      <c r="N137" s="127" t="str">
        <f t="shared" si="24"/>
        <v>00000000/Z_STB</v>
      </c>
      <c r="O137" s="236">
        <f t="shared" si="25"/>
        <v>0</v>
      </c>
      <c r="P137" s="236">
        <f t="shared" si="26"/>
        <v>0</v>
      </c>
      <c r="Q137" s="236">
        <f t="shared" si="26"/>
        <v>0</v>
      </c>
      <c r="R137" s="236">
        <f t="shared" si="26"/>
        <v>0</v>
      </c>
      <c r="S137" s="238">
        <f>IF(O137=1,0,IF(P137=1,'WHT Rates - MPEG HEVC VIA'!$H$3,IF(Q137=1,'WHT Rates - MPEG HEVC VIA'!$H$11,IF(R137=1,'Via Summary'!$B$9,_xlfn.XLOOKUP(D137,'WHT Rates'!$B$4:$B$56,'WHT Rates'!$C$4:$C$56)/100))))</f>
        <v>0</v>
      </c>
      <c r="T137" s="244">
        <f t="shared" si="27"/>
        <v>0</v>
      </c>
      <c r="U137" s="238">
        <f>IF(O137=1,0,IF(P137=1,'WHT Rates - MPEG HEVC VIA'!$H$3,IF(Q137=1,'WHT Rates - MPEG HEVC VIA'!$H$11,IF(R137=1,'Via Summary'!$B$9,_xlfn.XLOOKUP(D137,'WHT Rates'!$B$4:$B$56,'WHT Rates'!$E$4:$E$56)/100))))</f>
        <v>0</v>
      </c>
      <c r="V137" s="244">
        <f t="shared" si="28"/>
        <v>0</v>
      </c>
      <c r="W137" s="251"/>
      <c r="X137" s="128">
        <f t="shared" si="29"/>
        <v>0</v>
      </c>
      <c r="Y137" s="128">
        <f t="shared" si="30"/>
        <v>0</v>
      </c>
      <c r="Z137" s="251"/>
      <c r="AA137" s="251"/>
      <c r="AB137" s="251"/>
    </row>
    <row r="138" spans="1:28" s="127" customFormat="1" x14ac:dyDescent="0.35">
      <c r="A138" s="214" t="s">
        <v>178</v>
      </c>
      <c r="B138" s="215">
        <v>106216</v>
      </c>
      <c r="C138" s="215" t="s">
        <v>13</v>
      </c>
      <c r="D138" s="215" t="s">
        <v>14</v>
      </c>
      <c r="E138" s="215">
        <v>70454831</v>
      </c>
      <c r="F138" s="215">
        <v>10</v>
      </c>
      <c r="G138" s="215" t="s">
        <v>700</v>
      </c>
      <c r="H138" s="221" t="s">
        <v>1173</v>
      </c>
      <c r="I138" s="234" t="s">
        <v>978</v>
      </c>
      <c r="J138" s="207"/>
      <c r="K138" s="211">
        <v>833.96</v>
      </c>
      <c r="L138" s="127" t="str">
        <f t="shared" si="23"/>
        <v>0070454831000010</v>
      </c>
      <c r="M138" s="127">
        <f t="shared" si="31"/>
        <v>16</v>
      </c>
      <c r="N138" s="127" t="str">
        <f t="shared" si="24"/>
        <v>00000000/Z_DMA</v>
      </c>
      <c r="O138" s="236">
        <f t="shared" si="25"/>
        <v>0</v>
      </c>
      <c r="P138" s="236">
        <f t="shared" si="26"/>
        <v>0</v>
      </c>
      <c r="Q138" s="236">
        <f t="shared" si="26"/>
        <v>0</v>
      </c>
      <c r="R138" s="236">
        <f t="shared" si="26"/>
        <v>0</v>
      </c>
      <c r="S138" s="238">
        <f>IF(O138=1,0,IF(P138=1,'WHT Rates - MPEG HEVC VIA'!$H$3,IF(Q138=1,'WHT Rates - MPEG HEVC VIA'!$H$11,IF(R138=1,'Via Summary'!$B$9,_xlfn.XLOOKUP(D138,'WHT Rates'!$B$4:$B$56,'WHT Rates'!$C$4:$C$56)/100))))</f>
        <v>0</v>
      </c>
      <c r="T138" s="244">
        <f t="shared" si="27"/>
        <v>0</v>
      </c>
      <c r="U138" s="238">
        <f>IF(O138=1,0,IF(P138=1,'WHT Rates - MPEG HEVC VIA'!$H$3,IF(Q138=1,'WHT Rates - MPEG HEVC VIA'!$H$11,IF(R138=1,'Via Summary'!$B$9,_xlfn.XLOOKUP(D138,'WHT Rates'!$B$4:$B$56,'WHT Rates'!$E$4:$E$56)/100))))</f>
        <v>0</v>
      </c>
      <c r="V138" s="244">
        <f t="shared" si="28"/>
        <v>0</v>
      </c>
      <c r="W138" s="251"/>
      <c r="X138" s="128">
        <f t="shared" si="29"/>
        <v>0</v>
      </c>
      <c r="Y138" s="128">
        <f t="shared" si="30"/>
        <v>0</v>
      </c>
      <c r="Z138" s="251"/>
      <c r="AA138" s="251"/>
      <c r="AB138" s="251"/>
    </row>
    <row r="139" spans="1:28" s="127" customFormat="1" x14ac:dyDescent="0.35">
      <c r="A139" s="214" t="s">
        <v>80</v>
      </c>
      <c r="B139" s="215">
        <v>105207</v>
      </c>
      <c r="C139" s="215" t="s">
        <v>77</v>
      </c>
      <c r="D139" s="215" t="s">
        <v>78</v>
      </c>
      <c r="E139" s="215">
        <v>70454739</v>
      </c>
      <c r="F139" s="215">
        <v>10</v>
      </c>
      <c r="G139" s="215" t="s">
        <v>734</v>
      </c>
      <c r="H139" s="221" t="s">
        <v>1174</v>
      </c>
      <c r="I139" s="234" t="s">
        <v>978</v>
      </c>
      <c r="J139" s="207"/>
      <c r="K139" s="211">
        <v>9596.08</v>
      </c>
      <c r="L139" s="127" t="str">
        <f t="shared" si="23"/>
        <v>0070454739000010</v>
      </c>
      <c r="M139" s="127">
        <f t="shared" si="31"/>
        <v>16</v>
      </c>
      <c r="N139" s="127" t="str">
        <f t="shared" si="24"/>
        <v>00000000/Z_PROCD</v>
      </c>
      <c r="O139" s="236">
        <f t="shared" si="25"/>
        <v>0</v>
      </c>
      <c r="P139" s="236">
        <f t="shared" si="26"/>
        <v>0</v>
      </c>
      <c r="Q139" s="236">
        <f t="shared" si="26"/>
        <v>0</v>
      </c>
      <c r="R139" s="236">
        <f t="shared" si="26"/>
        <v>0</v>
      </c>
      <c r="S139" s="238">
        <f>IF(O139=1,0,IF(P139=1,'WHT Rates - MPEG HEVC VIA'!$H$3,IF(Q139=1,'WHT Rates - MPEG HEVC VIA'!$H$11,IF(R139=1,'Via Summary'!$B$9,_xlfn.XLOOKUP(D139,'WHT Rates'!$B$4:$B$56,'WHT Rates'!$C$4:$C$56)/100))))</f>
        <v>0</v>
      </c>
      <c r="T139" s="244">
        <f t="shared" si="27"/>
        <v>0</v>
      </c>
      <c r="U139" s="238">
        <f>IF(O139=1,0,IF(P139=1,'WHT Rates - MPEG HEVC VIA'!$H$3,IF(Q139=1,'WHT Rates - MPEG HEVC VIA'!$H$11,IF(R139=1,'Via Summary'!$B$9,_xlfn.XLOOKUP(D139,'WHT Rates'!$B$4:$B$56,'WHT Rates'!$E$4:$E$56)/100))))</f>
        <v>0</v>
      </c>
      <c r="V139" s="244">
        <f t="shared" si="28"/>
        <v>0</v>
      </c>
      <c r="W139" s="251"/>
      <c r="X139" s="128">
        <f t="shared" si="29"/>
        <v>0</v>
      </c>
      <c r="Y139" s="128">
        <f t="shared" si="30"/>
        <v>0</v>
      </c>
      <c r="Z139" s="251"/>
      <c r="AA139" s="251"/>
      <c r="AB139" s="251"/>
    </row>
    <row r="140" spans="1:28" s="127" customFormat="1" x14ac:dyDescent="0.35">
      <c r="A140" s="214" t="s">
        <v>46</v>
      </c>
      <c r="B140" s="215">
        <v>105104</v>
      </c>
      <c r="C140" s="215" t="s">
        <v>47</v>
      </c>
      <c r="D140" s="215" t="s">
        <v>48</v>
      </c>
      <c r="E140" s="215">
        <v>70454771</v>
      </c>
      <c r="F140" s="215">
        <v>10</v>
      </c>
      <c r="G140" s="215" t="s">
        <v>706</v>
      </c>
      <c r="H140" s="221" t="s">
        <v>1175</v>
      </c>
      <c r="I140" s="234" t="s">
        <v>978</v>
      </c>
      <c r="J140" s="207"/>
      <c r="K140" s="211">
        <v>2872</v>
      </c>
      <c r="L140" s="127" t="str">
        <f t="shared" si="23"/>
        <v>0070454771000010</v>
      </c>
      <c r="M140" s="127">
        <f t="shared" si="31"/>
        <v>16</v>
      </c>
      <c r="N140" s="127" t="str">
        <f t="shared" si="24"/>
        <v>00000000/Z_CSD</v>
      </c>
      <c r="O140" s="236">
        <f t="shared" si="25"/>
        <v>0</v>
      </c>
      <c r="P140" s="236">
        <f t="shared" si="26"/>
        <v>0</v>
      </c>
      <c r="Q140" s="236">
        <f t="shared" si="26"/>
        <v>0</v>
      </c>
      <c r="R140" s="236">
        <f t="shared" si="26"/>
        <v>0</v>
      </c>
      <c r="S140" s="238">
        <f>IF(O140=1,0,IF(P140=1,'WHT Rates - MPEG HEVC VIA'!$H$3,IF(Q140=1,'WHT Rates - MPEG HEVC VIA'!$H$11,IF(R140=1,'Via Summary'!$B$9,_xlfn.XLOOKUP(D140,'WHT Rates'!$B$4:$B$56,'WHT Rates'!$C$4:$C$56)/100))))</f>
        <v>0</v>
      </c>
      <c r="T140" s="244">
        <f t="shared" si="27"/>
        <v>0</v>
      </c>
      <c r="U140" s="238">
        <f>IF(O140=1,0,IF(P140=1,'WHT Rates - MPEG HEVC VIA'!$H$3,IF(Q140=1,'WHT Rates - MPEG HEVC VIA'!$H$11,IF(R140=1,'Via Summary'!$B$9,_xlfn.XLOOKUP(D140,'WHT Rates'!$B$4:$B$56,'WHT Rates'!$E$4:$E$56)/100))))</f>
        <v>0</v>
      </c>
      <c r="V140" s="244">
        <f t="shared" si="28"/>
        <v>0</v>
      </c>
      <c r="W140" s="251"/>
      <c r="X140" s="128">
        <f t="shared" si="29"/>
        <v>0</v>
      </c>
      <c r="Y140" s="128">
        <f t="shared" si="30"/>
        <v>0</v>
      </c>
      <c r="Z140" s="251"/>
      <c r="AA140" s="251"/>
      <c r="AB140" s="251"/>
    </row>
    <row r="141" spans="1:28" s="127" customFormat="1" x14ac:dyDescent="0.35">
      <c r="A141" s="214" t="s">
        <v>46</v>
      </c>
      <c r="B141" s="215">
        <v>105104</v>
      </c>
      <c r="C141" s="215" t="s">
        <v>47</v>
      </c>
      <c r="D141" s="215" t="s">
        <v>48</v>
      </c>
      <c r="E141" s="215">
        <v>70454771</v>
      </c>
      <c r="F141" s="215">
        <v>20</v>
      </c>
      <c r="G141" s="215" t="s">
        <v>696</v>
      </c>
      <c r="H141" s="221" t="s">
        <v>1176</v>
      </c>
      <c r="I141" s="234" t="s">
        <v>978</v>
      </c>
      <c r="J141" s="207"/>
      <c r="K141" s="211">
        <v>807</v>
      </c>
      <c r="L141" s="127" t="str">
        <f t="shared" si="23"/>
        <v>0070454771000020</v>
      </c>
      <c r="M141" s="127">
        <f t="shared" si="31"/>
        <v>16</v>
      </c>
      <c r="N141" s="127" t="str">
        <f t="shared" si="24"/>
        <v>00000000/Z_SPKA</v>
      </c>
      <c r="O141" s="236">
        <f t="shared" si="25"/>
        <v>0</v>
      </c>
      <c r="P141" s="236">
        <f t="shared" si="26"/>
        <v>0</v>
      </c>
      <c r="Q141" s="236">
        <f t="shared" si="26"/>
        <v>0</v>
      </c>
      <c r="R141" s="236">
        <f t="shared" si="26"/>
        <v>0</v>
      </c>
      <c r="S141" s="238">
        <f>IF(O141=1,0,IF(P141=1,'WHT Rates - MPEG HEVC VIA'!$H$3,IF(Q141=1,'WHT Rates - MPEG HEVC VIA'!$H$11,IF(R141=1,'Via Summary'!$B$9,_xlfn.XLOOKUP(D141,'WHT Rates'!$B$4:$B$56,'WHT Rates'!$C$4:$C$56)/100))))</f>
        <v>0</v>
      </c>
      <c r="T141" s="244">
        <f t="shared" si="27"/>
        <v>0</v>
      </c>
      <c r="U141" s="238">
        <f>IF(O141=1,0,IF(P141=1,'WHT Rates - MPEG HEVC VIA'!$H$3,IF(Q141=1,'WHT Rates - MPEG HEVC VIA'!$H$11,IF(R141=1,'Via Summary'!$B$9,_xlfn.XLOOKUP(D141,'WHT Rates'!$B$4:$B$56,'WHT Rates'!$E$4:$E$56)/100))))</f>
        <v>0</v>
      </c>
      <c r="V141" s="244">
        <f t="shared" si="28"/>
        <v>0</v>
      </c>
      <c r="W141" s="251"/>
      <c r="X141" s="128">
        <f t="shared" si="29"/>
        <v>0</v>
      </c>
      <c r="Y141" s="128">
        <f t="shared" si="30"/>
        <v>0</v>
      </c>
      <c r="Z141" s="251"/>
      <c r="AA141" s="251"/>
      <c r="AB141" s="251"/>
    </row>
    <row r="142" spans="1:28" s="127" customFormat="1" x14ac:dyDescent="0.35">
      <c r="A142" s="214" t="s">
        <v>46</v>
      </c>
      <c r="B142" s="215">
        <v>105104</v>
      </c>
      <c r="C142" s="215" t="s">
        <v>47</v>
      </c>
      <c r="D142" s="215" t="s">
        <v>48</v>
      </c>
      <c r="E142" s="215">
        <v>70454771</v>
      </c>
      <c r="F142" s="215">
        <v>30</v>
      </c>
      <c r="G142" s="215" t="s">
        <v>697</v>
      </c>
      <c r="H142" s="221" t="s">
        <v>1177</v>
      </c>
      <c r="I142" s="234" t="s">
        <v>978</v>
      </c>
      <c r="J142" s="207"/>
      <c r="K142" s="211">
        <v>1883</v>
      </c>
      <c r="L142" s="127" t="str">
        <f t="shared" si="23"/>
        <v>0070454771000030</v>
      </c>
      <c r="M142" s="127">
        <f t="shared" si="31"/>
        <v>16</v>
      </c>
      <c r="N142" s="127" t="str">
        <f t="shared" si="24"/>
        <v>00000000/Z_SBA</v>
      </c>
      <c r="O142" s="236">
        <f t="shared" si="25"/>
        <v>0</v>
      </c>
      <c r="P142" s="236">
        <f t="shared" si="26"/>
        <v>0</v>
      </c>
      <c r="Q142" s="236">
        <f t="shared" si="26"/>
        <v>0</v>
      </c>
      <c r="R142" s="236">
        <f t="shared" si="26"/>
        <v>0</v>
      </c>
      <c r="S142" s="238">
        <f>IF(O142=1,0,IF(P142=1,'WHT Rates - MPEG HEVC VIA'!$H$3,IF(Q142=1,'WHT Rates - MPEG HEVC VIA'!$H$11,IF(R142=1,'Via Summary'!$B$9,_xlfn.XLOOKUP(D142,'WHT Rates'!$B$4:$B$56,'WHT Rates'!$C$4:$C$56)/100))))</f>
        <v>0</v>
      </c>
      <c r="T142" s="244">
        <f t="shared" si="27"/>
        <v>0</v>
      </c>
      <c r="U142" s="238">
        <f>IF(O142=1,0,IF(P142=1,'WHT Rates - MPEG HEVC VIA'!$H$3,IF(Q142=1,'WHT Rates - MPEG HEVC VIA'!$H$11,IF(R142=1,'Via Summary'!$B$9,_xlfn.XLOOKUP(D142,'WHT Rates'!$B$4:$B$56,'WHT Rates'!$E$4:$E$56)/100))))</f>
        <v>0</v>
      </c>
      <c r="V142" s="244">
        <f t="shared" si="28"/>
        <v>0</v>
      </c>
      <c r="W142" s="251"/>
      <c r="X142" s="128">
        <f t="shared" si="29"/>
        <v>0</v>
      </c>
      <c r="Y142" s="128">
        <f t="shared" si="30"/>
        <v>0</v>
      </c>
      <c r="Z142" s="251"/>
      <c r="AA142" s="251"/>
      <c r="AB142" s="251"/>
    </row>
    <row r="143" spans="1:28" s="127" customFormat="1" x14ac:dyDescent="0.35">
      <c r="A143" s="214" t="s">
        <v>46</v>
      </c>
      <c r="B143" s="215">
        <v>105104</v>
      </c>
      <c r="C143" s="215" t="s">
        <v>47</v>
      </c>
      <c r="D143" s="215" t="s">
        <v>48</v>
      </c>
      <c r="E143" s="215">
        <v>70454771</v>
      </c>
      <c r="F143" s="215">
        <v>40</v>
      </c>
      <c r="G143" s="215" t="s">
        <v>697</v>
      </c>
      <c r="H143" s="221" t="s">
        <v>1178</v>
      </c>
      <c r="I143" s="234" t="s">
        <v>978</v>
      </c>
      <c r="J143" s="207"/>
      <c r="K143" s="211">
        <v>589.11</v>
      </c>
      <c r="L143" s="127" t="str">
        <f t="shared" si="23"/>
        <v>0070454771000040</v>
      </c>
      <c r="M143" s="127">
        <f t="shared" si="31"/>
        <v>16</v>
      </c>
      <c r="N143" s="127" t="str">
        <f t="shared" si="24"/>
        <v>00000000/Z_SBA</v>
      </c>
      <c r="O143" s="236">
        <f t="shared" si="25"/>
        <v>0</v>
      </c>
      <c r="P143" s="236">
        <f t="shared" si="26"/>
        <v>0</v>
      </c>
      <c r="Q143" s="236">
        <f t="shared" si="26"/>
        <v>0</v>
      </c>
      <c r="R143" s="236">
        <f t="shared" si="26"/>
        <v>0</v>
      </c>
      <c r="S143" s="238">
        <f>IF(O143=1,0,IF(P143=1,'WHT Rates - MPEG HEVC VIA'!$H$3,IF(Q143=1,'WHT Rates - MPEG HEVC VIA'!$H$11,IF(R143=1,'Via Summary'!$B$9,_xlfn.XLOOKUP(D143,'WHT Rates'!$B$4:$B$56,'WHT Rates'!$C$4:$C$56)/100))))</f>
        <v>0</v>
      </c>
      <c r="T143" s="244">
        <f t="shared" si="27"/>
        <v>0</v>
      </c>
      <c r="U143" s="238">
        <f>IF(O143=1,0,IF(P143=1,'WHT Rates - MPEG HEVC VIA'!$H$3,IF(Q143=1,'WHT Rates - MPEG HEVC VIA'!$H$11,IF(R143=1,'Via Summary'!$B$9,_xlfn.XLOOKUP(D143,'WHT Rates'!$B$4:$B$56,'WHT Rates'!$E$4:$E$56)/100))))</f>
        <v>0</v>
      </c>
      <c r="V143" s="244">
        <f t="shared" si="28"/>
        <v>0</v>
      </c>
      <c r="W143" s="251"/>
      <c r="X143" s="128">
        <f t="shared" si="29"/>
        <v>0</v>
      </c>
      <c r="Y143" s="128">
        <f t="shared" si="30"/>
        <v>0</v>
      </c>
      <c r="Z143" s="251"/>
      <c r="AA143" s="251"/>
      <c r="AB143" s="251"/>
    </row>
    <row r="144" spans="1:28" s="127" customFormat="1" x14ac:dyDescent="0.35">
      <c r="A144" s="214" t="s">
        <v>46</v>
      </c>
      <c r="B144" s="215">
        <v>105104</v>
      </c>
      <c r="C144" s="215" t="s">
        <v>47</v>
      </c>
      <c r="D144" s="215" t="s">
        <v>48</v>
      </c>
      <c r="E144" s="215">
        <v>70454771</v>
      </c>
      <c r="F144" s="215">
        <v>50</v>
      </c>
      <c r="G144" s="215" t="s">
        <v>697</v>
      </c>
      <c r="H144" s="221" t="s">
        <v>1179</v>
      </c>
      <c r="I144" s="234" t="s">
        <v>978</v>
      </c>
      <c r="J144" s="207"/>
      <c r="K144" s="211">
        <v>2051.89</v>
      </c>
      <c r="L144" s="127" t="str">
        <f t="shared" si="23"/>
        <v>0070454771000050</v>
      </c>
      <c r="M144" s="127">
        <f t="shared" si="31"/>
        <v>16</v>
      </c>
      <c r="N144" s="127" t="str">
        <f t="shared" si="24"/>
        <v>00000000/Z_SBA</v>
      </c>
      <c r="O144" s="236">
        <f t="shared" si="25"/>
        <v>0</v>
      </c>
      <c r="P144" s="236">
        <f t="shared" si="26"/>
        <v>0</v>
      </c>
      <c r="Q144" s="236">
        <f t="shared" si="26"/>
        <v>0</v>
      </c>
      <c r="R144" s="236">
        <f t="shared" si="26"/>
        <v>0</v>
      </c>
      <c r="S144" s="238">
        <f>IF(O144=1,0,IF(P144=1,'WHT Rates - MPEG HEVC VIA'!$H$3,IF(Q144=1,'WHT Rates - MPEG HEVC VIA'!$H$11,IF(R144=1,'Via Summary'!$B$9,_xlfn.XLOOKUP(D144,'WHT Rates'!$B$4:$B$56,'WHT Rates'!$C$4:$C$56)/100))))</f>
        <v>0</v>
      </c>
      <c r="T144" s="244">
        <f t="shared" si="27"/>
        <v>0</v>
      </c>
      <c r="U144" s="238">
        <f>IF(O144=1,0,IF(P144=1,'WHT Rates - MPEG HEVC VIA'!$H$3,IF(Q144=1,'WHT Rates - MPEG HEVC VIA'!$H$11,IF(R144=1,'Via Summary'!$B$9,_xlfn.XLOOKUP(D144,'WHT Rates'!$B$4:$B$56,'WHT Rates'!$E$4:$E$56)/100))))</f>
        <v>0</v>
      </c>
      <c r="V144" s="244">
        <f t="shared" si="28"/>
        <v>0</v>
      </c>
      <c r="W144" s="251"/>
      <c r="X144" s="128">
        <f t="shared" si="29"/>
        <v>0</v>
      </c>
      <c r="Y144" s="128">
        <f t="shared" si="30"/>
        <v>0</v>
      </c>
      <c r="Z144" s="251"/>
      <c r="AA144" s="251"/>
      <c r="AB144" s="251"/>
    </row>
    <row r="145" spans="1:28" s="127" customFormat="1" x14ac:dyDescent="0.35">
      <c r="A145" s="214" t="s">
        <v>562</v>
      </c>
      <c r="B145" s="215">
        <v>105494</v>
      </c>
      <c r="C145" s="215" t="s">
        <v>136</v>
      </c>
      <c r="D145" s="215" t="s">
        <v>137</v>
      </c>
      <c r="E145" s="215">
        <v>70454946</v>
      </c>
      <c r="F145" s="215">
        <v>10</v>
      </c>
      <c r="G145" s="215" t="s">
        <v>735</v>
      </c>
      <c r="H145" s="221" t="s">
        <v>1180</v>
      </c>
      <c r="I145" s="234" t="s">
        <v>980</v>
      </c>
      <c r="J145" s="207">
        <v>84</v>
      </c>
      <c r="K145" s="211"/>
      <c r="L145" s="127" t="str">
        <f t="shared" si="23"/>
        <v>0070454946000010</v>
      </c>
      <c r="M145" s="127">
        <f t="shared" si="31"/>
        <v>16</v>
      </c>
      <c r="N145" s="127" t="str">
        <f t="shared" si="24"/>
        <v>00000000/Z_PTB</v>
      </c>
      <c r="O145" s="236">
        <f t="shared" si="25"/>
        <v>0</v>
      </c>
      <c r="P145" s="236">
        <f t="shared" si="26"/>
        <v>0</v>
      </c>
      <c r="Q145" s="236">
        <f t="shared" si="26"/>
        <v>0</v>
      </c>
      <c r="R145" s="236">
        <f t="shared" si="26"/>
        <v>0</v>
      </c>
      <c r="S145" s="238">
        <f>IF(O145=1,0,IF(P145=1,'WHT Rates - MPEG HEVC VIA'!$H$3,IF(Q145=1,'WHT Rates - MPEG HEVC VIA'!$H$11,IF(R145=1,'Via Summary'!$B$9,_xlfn.XLOOKUP(D145,'WHT Rates'!$B$4:$B$56,'WHT Rates'!$C$4:$C$56)/100))))</f>
        <v>0</v>
      </c>
      <c r="T145" s="244">
        <f t="shared" si="27"/>
        <v>0</v>
      </c>
      <c r="U145" s="238">
        <f>IF(O145=1,0,IF(P145=1,'WHT Rates - MPEG HEVC VIA'!$H$3,IF(Q145=1,'WHT Rates - MPEG HEVC VIA'!$H$11,IF(R145=1,'Via Summary'!$B$9,_xlfn.XLOOKUP(D145,'WHT Rates'!$B$4:$B$56,'WHT Rates'!$E$4:$E$56)/100))))</f>
        <v>0</v>
      </c>
      <c r="V145" s="244">
        <f t="shared" si="28"/>
        <v>0</v>
      </c>
      <c r="W145" s="251"/>
      <c r="X145" s="128">
        <f t="shared" si="29"/>
        <v>0</v>
      </c>
      <c r="Y145" s="128">
        <f t="shared" si="30"/>
        <v>0</v>
      </c>
      <c r="Z145" s="251"/>
      <c r="AA145" s="251"/>
      <c r="AB145" s="251"/>
    </row>
    <row r="146" spans="1:28" s="127" customFormat="1" x14ac:dyDescent="0.35">
      <c r="A146" s="214" t="s">
        <v>253</v>
      </c>
      <c r="B146" s="215">
        <v>118872</v>
      </c>
      <c r="C146" s="215" t="s">
        <v>123</v>
      </c>
      <c r="D146" s="215" t="s">
        <v>124</v>
      </c>
      <c r="E146" s="215">
        <v>70454743</v>
      </c>
      <c r="F146" s="215">
        <v>10</v>
      </c>
      <c r="G146" s="215" t="s">
        <v>737</v>
      </c>
      <c r="H146" s="221" t="s">
        <v>1181</v>
      </c>
      <c r="I146" s="234" t="s">
        <v>979</v>
      </c>
      <c r="J146" s="207"/>
      <c r="K146" s="211">
        <v>9990</v>
      </c>
      <c r="L146" s="127" t="str">
        <f t="shared" si="23"/>
        <v>0070454743000010</v>
      </c>
      <c r="M146" s="127">
        <f t="shared" si="31"/>
        <v>16</v>
      </c>
      <c r="N146" s="127" t="str">
        <f t="shared" si="24"/>
        <v>00000000/Z_PC1</v>
      </c>
      <c r="O146" s="236">
        <f t="shared" si="25"/>
        <v>0</v>
      </c>
      <c r="P146" s="236">
        <f t="shared" si="26"/>
        <v>0</v>
      </c>
      <c r="Q146" s="236">
        <f t="shared" si="26"/>
        <v>0</v>
      </c>
      <c r="R146" s="236">
        <f t="shared" si="26"/>
        <v>0</v>
      </c>
      <c r="S146" s="238">
        <f>IF(O146=1,0,IF(P146=1,'WHT Rates - MPEG HEVC VIA'!$H$3,IF(Q146=1,'WHT Rates - MPEG HEVC VIA'!$H$11,IF(R146=1,'Via Summary'!$B$9,_xlfn.XLOOKUP(D146,'WHT Rates'!$B$4:$B$56,'WHT Rates'!$C$4:$C$56)/100))))</f>
        <v>0.1</v>
      </c>
      <c r="T146" s="244">
        <f t="shared" si="27"/>
        <v>0</v>
      </c>
      <c r="U146" s="238">
        <f>IF(O146=1,0,IF(P146=1,'WHT Rates - MPEG HEVC VIA'!$H$3,IF(Q146=1,'WHT Rates - MPEG HEVC VIA'!$H$11,IF(R146=1,'Via Summary'!$B$9,_xlfn.XLOOKUP(D146,'WHT Rates'!$B$4:$B$56,'WHT Rates'!$E$4:$E$56)/100))))</f>
        <v>0.1</v>
      </c>
      <c r="V146" s="244">
        <f t="shared" si="28"/>
        <v>999</v>
      </c>
      <c r="W146" s="251"/>
      <c r="X146" s="128">
        <f t="shared" si="29"/>
        <v>0</v>
      </c>
      <c r="Y146" s="128">
        <f t="shared" si="30"/>
        <v>-999</v>
      </c>
      <c r="Z146" s="251"/>
      <c r="AA146" s="251"/>
      <c r="AB146" s="251"/>
    </row>
    <row r="147" spans="1:28" s="127" customFormat="1" x14ac:dyDescent="0.35">
      <c r="A147" s="214" t="s">
        <v>662</v>
      </c>
      <c r="B147" s="215">
        <v>105013</v>
      </c>
      <c r="C147" s="215" t="s">
        <v>24</v>
      </c>
      <c r="D147" s="215" t="s">
        <v>25</v>
      </c>
      <c r="E147" s="215">
        <v>70454809</v>
      </c>
      <c r="F147" s="215">
        <v>10</v>
      </c>
      <c r="G147" s="215" t="s">
        <v>706</v>
      </c>
      <c r="H147" s="221" t="s">
        <v>1182</v>
      </c>
      <c r="I147" s="234" t="s">
        <v>979</v>
      </c>
      <c r="J147" s="207">
        <v>834.52</v>
      </c>
      <c r="K147" s="211"/>
      <c r="L147" s="127" t="str">
        <f t="shared" si="23"/>
        <v>0070454809000010</v>
      </c>
      <c r="M147" s="127">
        <f t="shared" si="31"/>
        <v>16</v>
      </c>
      <c r="N147" s="127" t="str">
        <f t="shared" si="24"/>
        <v>00000000/Z_CSD</v>
      </c>
      <c r="O147" s="236">
        <f t="shared" si="25"/>
        <v>0</v>
      </c>
      <c r="P147" s="236">
        <f t="shared" si="26"/>
        <v>0</v>
      </c>
      <c r="Q147" s="236">
        <f t="shared" si="26"/>
        <v>0</v>
      </c>
      <c r="R147" s="236">
        <f t="shared" si="26"/>
        <v>0</v>
      </c>
      <c r="S147" s="238">
        <f>IF(O147=1,0,IF(P147=1,'WHT Rates - MPEG HEVC VIA'!$H$3,IF(Q147=1,'WHT Rates - MPEG HEVC VIA'!$H$11,IF(R147=1,'Via Summary'!$B$9,_xlfn.XLOOKUP(D147,'WHT Rates'!$B$4:$B$56,'WHT Rates'!$C$4:$C$56)/100))))</f>
        <v>0.1</v>
      </c>
      <c r="T147" s="244">
        <f t="shared" si="27"/>
        <v>83.451999999999998</v>
      </c>
      <c r="U147" s="238">
        <f>IF(O147=1,0,IF(P147=1,'WHT Rates - MPEG HEVC VIA'!$H$3,IF(Q147=1,'WHT Rates - MPEG HEVC VIA'!$H$11,IF(R147=1,'Via Summary'!$B$9,_xlfn.XLOOKUP(D147,'WHT Rates'!$B$4:$B$56,'WHT Rates'!$E$4:$E$56)/100))))</f>
        <v>0.1</v>
      </c>
      <c r="V147" s="244">
        <f t="shared" si="28"/>
        <v>0</v>
      </c>
      <c r="W147" s="251"/>
      <c r="X147" s="128">
        <f t="shared" si="29"/>
        <v>-83.45</v>
      </c>
      <c r="Y147" s="128">
        <f t="shared" si="30"/>
        <v>0</v>
      </c>
      <c r="Z147" s="251"/>
      <c r="AA147" s="251"/>
      <c r="AB147" s="251"/>
    </row>
    <row r="148" spans="1:28" s="127" customFormat="1" x14ac:dyDescent="0.35">
      <c r="A148" s="214" t="s">
        <v>662</v>
      </c>
      <c r="B148" s="215">
        <v>105013</v>
      </c>
      <c r="C148" s="215" t="s">
        <v>24</v>
      </c>
      <c r="D148" s="215" t="s">
        <v>25</v>
      </c>
      <c r="E148" s="215">
        <v>70454809</v>
      </c>
      <c r="F148" s="215">
        <v>20</v>
      </c>
      <c r="G148" s="215" t="s">
        <v>706</v>
      </c>
      <c r="H148" s="221" t="s">
        <v>1183</v>
      </c>
      <c r="I148" s="234" t="s">
        <v>979</v>
      </c>
      <c r="J148" s="207">
        <v>166.9</v>
      </c>
      <c r="K148" s="211"/>
      <c r="L148" s="127" t="str">
        <f t="shared" si="23"/>
        <v>0070454809000020</v>
      </c>
      <c r="M148" s="127">
        <f t="shared" si="31"/>
        <v>16</v>
      </c>
      <c r="N148" s="127" t="str">
        <f t="shared" si="24"/>
        <v>00000000/Z_CSD</v>
      </c>
      <c r="O148" s="236">
        <f t="shared" si="25"/>
        <v>0</v>
      </c>
      <c r="P148" s="236">
        <f t="shared" si="26"/>
        <v>0</v>
      </c>
      <c r="Q148" s="236">
        <f t="shared" si="26"/>
        <v>0</v>
      </c>
      <c r="R148" s="236">
        <f t="shared" si="26"/>
        <v>0</v>
      </c>
      <c r="S148" s="238">
        <f>IF(O148=1,0,IF(P148=1,'WHT Rates - MPEG HEVC VIA'!$H$3,IF(Q148=1,'WHT Rates - MPEG HEVC VIA'!$H$11,IF(R148=1,'Via Summary'!$B$9,_xlfn.XLOOKUP(D148,'WHT Rates'!$B$4:$B$56,'WHT Rates'!$C$4:$C$56)/100))))</f>
        <v>0.1</v>
      </c>
      <c r="T148" s="244">
        <f t="shared" si="27"/>
        <v>16.690000000000001</v>
      </c>
      <c r="U148" s="238">
        <f>IF(O148=1,0,IF(P148=1,'WHT Rates - MPEG HEVC VIA'!$H$3,IF(Q148=1,'WHT Rates - MPEG HEVC VIA'!$H$11,IF(R148=1,'Via Summary'!$B$9,_xlfn.XLOOKUP(D148,'WHT Rates'!$B$4:$B$56,'WHT Rates'!$E$4:$E$56)/100))))</f>
        <v>0.1</v>
      </c>
      <c r="V148" s="244">
        <f t="shared" si="28"/>
        <v>0</v>
      </c>
      <c r="W148" s="251"/>
      <c r="X148" s="128">
        <f t="shared" si="29"/>
        <v>-16.690000000000001</v>
      </c>
      <c r="Y148" s="128">
        <f t="shared" si="30"/>
        <v>0</v>
      </c>
      <c r="Z148" s="251"/>
      <c r="AA148" s="251"/>
      <c r="AB148" s="251"/>
    </row>
    <row r="149" spans="1:28" s="127" customFormat="1" x14ac:dyDescent="0.35">
      <c r="A149" s="214" t="s">
        <v>662</v>
      </c>
      <c r="B149" s="215">
        <v>105013</v>
      </c>
      <c r="C149" s="215" t="s">
        <v>24</v>
      </c>
      <c r="D149" s="215" t="s">
        <v>25</v>
      </c>
      <c r="E149" s="215">
        <v>70454809</v>
      </c>
      <c r="F149" s="215">
        <v>30</v>
      </c>
      <c r="G149" s="215" t="s">
        <v>706</v>
      </c>
      <c r="H149" s="221" t="s">
        <v>1184</v>
      </c>
      <c r="I149" s="234" t="s">
        <v>979</v>
      </c>
      <c r="J149" s="207">
        <v>182.08</v>
      </c>
      <c r="K149" s="211"/>
      <c r="L149" s="127" t="str">
        <f t="shared" si="23"/>
        <v>0070454809000030</v>
      </c>
      <c r="M149" s="127">
        <f t="shared" si="31"/>
        <v>16</v>
      </c>
      <c r="N149" s="127" t="str">
        <f t="shared" si="24"/>
        <v>00000000/Z_CSD</v>
      </c>
      <c r="O149" s="236">
        <f t="shared" si="25"/>
        <v>0</v>
      </c>
      <c r="P149" s="236">
        <f t="shared" si="26"/>
        <v>0</v>
      </c>
      <c r="Q149" s="236">
        <f t="shared" si="26"/>
        <v>0</v>
      </c>
      <c r="R149" s="236">
        <f t="shared" si="26"/>
        <v>0</v>
      </c>
      <c r="S149" s="238">
        <f>IF(O149=1,0,IF(P149=1,'WHT Rates - MPEG HEVC VIA'!$H$3,IF(Q149=1,'WHT Rates - MPEG HEVC VIA'!$H$11,IF(R149=1,'Via Summary'!$B$9,_xlfn.XLOOKUP(D149,'WHT Rates'!$B$4:$B$56,'WHT Rates'!$C$4:$C$56)/100))))</f>
        <v>0.1</v>
      </c>
      <c r="T149" s="244">
        <f t="shared" si="27"/>
        <v>18.208000000000002</v>
      </c>
      <c r="U149" s="238">
        <f>IF(O149=1,0,IF(P149=1,'WHT Rates - MPEG HEVC VIA'!$H$3,IF(Q149=1,'WHT Rates - MPEG HEVC VIA'!$H$11,IF(R149=1,'Via Summary'!$B$9,_xlfn.XLOOKUP(D149,'WHT Rates'!$B$4:$B$56,'WHT Rates'!$E$4:$E$56)/100))))</f>
        <v>0.1</v>
      </c>
      <c r="V149" s="244">
        <f t="shared" si="28"/>
        <v>0</v>
      </c>
      <c r="W149" s="251"/>
      <c r="X149" s="128">
        <f t="shared" si="29"/>
        <v>-18.21</v>
      </c>
      <c r="Y149" s="128">
        <f t="shared" si="30"/>
        <v>0</v>
      </c>
      <c r="Z149" s="251"/>
      <c r="AA149" s="251"/>
      <c r="AB149" s="251"/>
    </row>
    <row r="150" spans="1:28" s="127" customFormat="1" x14ac:dyDescent="0.35">
      <c r="A150" s="214" t="s">
        <v>434</v>
      </c>
      <c r="B150" s="215">
        <v>126489</v>
      </c>
      <c r="C150" s="215" t="s">
        <v>24</v>
      </c>
      <c r="D150" s="215" t="s">
        <v>25</v>
      </c>
      <c r="E150" s="215">
        <v>70455076</v>
      </c>
      <c r="F150" s="215">
        <v>10</v>
      </c>
      <c r="G150" s="215" t="s">
        <v>717</v>
      </c>
      <c r="H150" s="221" t="s">
        <v>1185</v>
      </c>
      <c r="I150" s="234" t="s">
        <v>979</v>
      </c>
      <c r="J150" s="207">
        <v>93250.8</v>
      </c>
      <c r="K150" s="211"/>
      <c r="L150" s="127" t="str">
        <f t="shared" si="23"/>
        <v>0070455076000010</v>
      </c>
      <c r="M150" s="127">
        <f t="shared" si="31"/>
        <v>16</v>
      </c>
      <c r="N150" s="127" t="str">
        <f t="shared" si="24"/>
        <v>00000000/Z_DMT</v>
      </c>
      <c r="O150" s="236">
        <f t="shared" si="25"/>
        <v>0</v>
      </c>
      <c r="P150" s="236">
        <f t="shared" si="26"/>
        <v>0</v>
      </c>
      <c r="Q150" s="236">
        <f t="shared" si="26"/>
        <v>0</v>
      </c>
      <c r="R150" s="236">
        <f t="shared" si="26"/>
        <v>0</v>
      </c>
      <c r="S150" s="238">
        <f>IF(O150=1,0,IF(P150=1,'WHT Rates - MPEG HEVC VIA'!$H$3,IF(Q150=1,'WHT Rates - MPEG HEVC VIA'!$H$11,IF(R150=1,'Via Summary'!$B$9,_xlfn.XLOOKUP(D150,'WHT Rates'!$B$4:$B$56,'WHT Rates'!$C$4:$C$56)/100))))</f>
        <v>0.1</v>
      </c>
      <c r="T150" s="244">
        <f t="shared" si="27"/>
        <v>9325.08</v>
      </c>
      <c r="U150" s="238">
        <f>IF(O150=1,0,IF(P150=1,'WHT Rates - MPEG HEVC VIA'!$H$3,IF(Q150=1,'WHT Rates - MPEG HEVC VIA'!$H$11,IF(R150=1,'Via Summary'!$B$9,_xlfn.XLOOKUP(D150,'WHT Rates'!$B$4:$B$56,'WHT Rates'!$E$4:$E$56)/100))))</f>
        <v>0.1</v>
      </c>
      <c r="V150" s="244">
        <f t="shared" si="28"/>
        <v>0</v>
      </c>
      <c r="W150" s="251"/>
      <c r="X150" s="128">
        <f t="shared" si="29"/>
        <v>-9325.08</v>
      </c>
      <c r="Y150" s="128">
        <f t="shared" si="30"/>
        <v>0</v>
      </c>
      <c r="Z150" s="251"/>
      <c r="AA150" s="251"/>
      <c r="AB150" s="251"/>
    </row>
    <row r="151" spans="1:28" s="127" customFormat="1" x14ac:dyDescent="0.35">
      <c r="A151" s="214" t="s">
        <v>26</v>
      </c>
      <c r="B151" s="215">
        <v>105016</v>
      </c>
      <c r="C151" s="215" t="s">
        <v>24</v>
      </c>
      <c r="D151" s="215" t="s">
        <v>25</v>
      </c>
      <c r="E151" s="215">
        <v>70454823</v>
      </c>
      <c r="F151" s="215">
        <v>10</v>
      </c>
      <c r="G151" s="215" t="s">
        <v>738</v>
      </c>
      <c r="H151" s="221" t="s">
        <v>1186</v>
      </c>
      <c r="I151" s="234" t="s">
        <v>979</v>
      </c>
      <c r="J151" s="207">
        <v>6010.65</v>
      </c>
      <c r="K151" s="211"/>
      <c r="L151" s="127" t="str">
        <f t="shared" si="23"/>
        <v>0070454823000010</v>
      </c>
      <c r="M151" s="127">
        <f t="shared" si="31"/>
        <v>16</v>
      </c>
      <c r="N151" s="127" t="str">
        <f t="shared" si="24"/>
        <v>00000000/Z_DVD-4</v>
      </c>
      <c r="O151" s="236">
        <f t="shared" si="25"/>
        <v>0</v>
      </c>
      <c r="P151" s="236">
        <f t="shared" si="26"/>
        <v>0</v>
      </c>
      <c r="Q151" s="236">
        <f t="shared" si="26"/>
        <v>0</v>
      </c>
      <c r="R151" s="236">
        <f t="shared" si="26"/>
        <v>0</v>
      </c>
      <c r="S151" s="238">
        <f>IF(O151=1,0,IF(P151=1,'WHT Rates - MPEG HEVC VIA'!$H$3,IF(Q151=1,'WHT Rates - MPEG HEVC VIA'!$H$11,IF(R151=1,'Via Summary'!$B$9,_xlfn.XLOOKUP(D151,'WHT Rates'!$B$4:$B$56,'WHT Rates'!$C$4:$C$56)/100))))</f>
        <v>0.1</v>
      </c>
      <c r="T151" s="244">
        <f t="shared" si="27"/>
        <v>601.06499999999994</v>
      </c>
      <c r="U151" s="238">
        <f>IF(O151=1,0,IF(P151=1,'WHT Rates - MPEG HEVC VIA'!$H$3,IF(Q151=1,'WHT Rates - MPEG HEVC VIA'!$H$11,IF(R151=1,'Via Summary'!$B$9,_xlfn.XLOOKUP(D151,'WHT Rates'!$B$4:$B$56,'WHT Rates'!$E$4:$E$56)/100))))</f>
        <v>0.1</v>
      </c>
      <c r="V151" s="244">
        <f t="shared" si="28"/>
        <v>0</v>
      </c>
      <c r="W151" s="251"/>
      <c r="X151" s="128">
        <f t="shared" si="29"/>
        <v>-601.07000000000005</v>
      </c>
      <c r="Y151" s="128">
        <f t="shared" si="30"/>
        <v>0</v>
      </c>
      <c r="Z151" s="251"/>
      <c r="AA151" s="251"/>
      <c r="AB151" s="251"/>
    </row>
    <row r="152" spans="1:28" s="127" customFormat="1" x14ac:dyDescent="0.35">
      <c r="A152" s="214" t="s">
        <v>26</v>
      </c>
      <c r="B152" s="215">
        <v>105016</v>
      </c>
      <c r="C152" s="215" t="s">
        <v>24</v>
      </c>
      <c r="D152" s="215" t="s">
        <v>25</v>
      </c>
      <c r="E152" s="215">
        <v>70454823</v>
      </c>
      <c r="F152" s="215">
        <v>20</v>
      </c>
      <c r="G152" s="215" t="s">
        <v>738</v>
      </c>
      <c r="H152" s="221" t="s">
        <v>1187</v>
      </c>
      <c r="I152" s="234" t="s">
        <v>979</v>
      </c>
      <c r="J152" s="207">
        <v>6010.65</v>
      </c>
      <c r="K152" s="211"/>
      <c r="L152" s="127" t="str">
        <f t="shared" si="23"/>
        <v>0070454823000020</v>
      </c>
      <c r="M152" s="127">
        <f t="shared" si="31"/>
        <v>16</v>
      </c>
      <c r="N152" s="127" t="str">
        <f t="shared" si="24"/>
        <v>00000000/Z_DVD-4</v>
      </c>
      <c r="O152" s="236">
        <f t="shared" si="25"/>
        <v>0</v>
      </c>
      <c r="P152" s="236">
        <f t="shared" si="26"/>
        <v>0</v>
      </c>
      <c r="Q152" s="236">
        <f t="shared" si="26"/>
        <v>0</v>
      </c>
      <c r="R152" s="236">
        <f t="shared" si="26"/>
        <v>0</v>
      </c>
      <c r="S152" s="238">
        <f>IF(O152=1,0,IF(P152=1,'WHT Rates - MPEG HEVC VIA'!$H$3,IF(Q152=1,'WHT Rates - MPEG HEVC VIA'!$H$11,IF(R152=1,'Via Summary'!$B$9,_xlfn.XLOOKUP(D152,'WHT Rates'!$B$4:$B$56,'WHT Rates'!$C$4:$C$56)/100))))</f>
        <v>0.1</v>
      </c>
      <c r="T152" s="244">
        <f t="shared" si="27"/>
        <v>601.06499999999994</v>
      </c>
      <c r="U152" s="238">
        <f>IF(O152=1,0,IF(P152=1,'WHT Rates - MPEG HEVC VIA'!$H$3,IF(Q152=1,'WHT Rates - MPEG HEVC VIA'!$H$11,IF(R152=1,'Via Summary'!$B$9,_xlfn.XLOOKUP(D152,'WHT Rates'!$B$4:$B$56,'WHT Rates'!$E$4:$E$56)/100))))</f>
        <v>0.1</v>
      </c>
      <c r="V152" s="244">
        <f t="shared" si="28"/>
        <v>0</v>
      </c>
      <c r="W152" s="251"/>
      <c r="X152" s="128">
        <f t="shared" si="29"/>
        <v>-601.07000000000005</v>
      </c>
      <c r="Y152" s="128">
        <f t="shared" si="30"/>
        <v>0</v>
      </c>
      <c r="Z152" s="251"/>
      <c r="AA152" s="251"/>
      <c r="AB152" s="251"/>
    </row>
    <row r="153" spans="1:28" s="127" customFormat="1" x14ac:dyDescent="0.35">
      <c r="A153" s="214" t="s">
        <v>26</v>
      </c>
      <c r="B153" s="215">
        <v>105016</v>
      </c>
      <c r="C153" s="215" t="s">
        <v>24</v>
      </c>
      <c r="D153" s="215" t="s">
        <v>25</v>
      </c>
      <c r="E153" s="215">
        <v>70454823</v>
      </c>
      <c r="F153" s="215">
        <v>30</v>
      </c>
      <c r="G153" s="215" t="s">
        <v>739</v>
      </c>
      <c r="H153" s="221" t="s">
        <v>1188</v>
      </c>
      <c r="I153" s="234" t="s">
        <v>979</v>
      </c>
      <c r="J153" s="207">
        <v>3823.2</v>
      </c>
      <c r="K153" s="211"/>
      <c r="L153" s="127" t="str">
        <f t="shared" si="23"/>
        <v>0070454823000030</v>
      </c>
      <c r="M153" s="127">
        <f t="shared" si="31"/>
        <v>16</v>
      </c>
      <c r="N153" s="127" t="str">
        <f t="shared" si="24"/>
        <v>00000000/Z_CD</v>
      </c>
      <c r="O153" s="236">
        <f t="shared" si="25"/>
        <v>0</v>
      </c>
      <c r="P153" s="236">
        <f t="shared" si="26"/>
        <v>0</v>
      </c>
      <c r="Q153" s="236">
        <f t="shared" si="26"/>
        <v>0</v>
      </c>
      <c r="R153" s="236">
        <f t="shared" si="26"/>
        <v>0</v>
      </c>
      <c r="S153" s="238">
        <f>IF(O153=1,0,IF(P153=1,'WHT Rates - MPEG HEVC VIA'!$H$3,IF(Q153=1,'WHT Rates - MPEG HEVC VIA'!$H$11,IF(R153=1,'Via Summary'!$B$9,_xlfn.XLOOKUP(D153,'WHT Rates'!$B$4:$B$56,'WHT Rates'!$C$4:$C$56)/100))))</f>
        <v>0.1</v>
      </c>
      <c r="T153" s="244">
        <f t="shared" si="27"/>
        <v>382.32</v>
      </c>
      <c r="U153" s="238">
        <f>IF(O153=1,0,IF(P153=1,'WHT Rates - MPEG HEVC VIA'!$H$3,IF(Q153=1,'WHT Rates - MPEG HEVC VIA'!$H$11,IF(R153=1,'Via Summary'!$B$9,_xlfn.XLOOKUP(D153,'WHT Rates'!$B$4:$B$56,'WHT Rates'!$E$4:$E$56)/100))))</f>
        <v>0.1</v>
      </c>
      <c r="V153" s="244">
        <f t="shared" si="28"/>
        <v>0</v>
      </c>
      <c r="W153" s="251"/>
      <c r="X153" s="128">
        <f t="shared" si="29"/>
        <v>-382.32</v>
      </c>
      <c r="Y153" s="128">
        <f t="shared" si="30"/>
        <v>0</v>
      </c>
      <c r="Z153" s="251"/>
      <c r="AA153" s="251"/>
      <c r="AB153" s="251"/>
    </row>
    <row r="154" spans="1:28" s="127" customFormat="1" x14ac:dyDescent="0.35">
      <c r="A154" s="214" t="s">
        <v>1189</v>
      </c>
      <c r="B154" s="215">
        <v>127158</v>
      </c>
      <c r="C154" s="215" t="s">
        <v>24</v>
      </c>
      <c r="D154" s="215" t="s">
        <v>25</v>
      </c>
      <c r="E154" s="215">
        <v>70454827</v>
      </c>
      <c r="F154" s="215">
        <v>10</v>
      </c>
      <c r="G154" s="215" t="s">
        <v>1061</v>
      </c>
      <c r="H154" s="221" t="s">
        <v>1190</v>
      </c>
      <c r="I154" s="234" t="s">
        <v>995</v>
      </c>
      <c r="J154" s="207">
        <v>-2700</v>
      </c>
      <c r="K154" s="211"/>
      <c r="L154" s="127" t="str">
        <f t="shared" si="23"/>
        <v>0070454827000010</v>
      </c>
      <c r="M154" s="127">
        <f t="shared" si="31"/>
        <v>16</v>
      </c>
      <c r="N154" s="127" t="str">
        <f t="shared" si="24"/>
        <v>00000000/CL CC1002</v>
      </c>
      <c r="O154" s="236">
        <f t="shared" si="25"/>
        <v>0</v>
      </c>
      <c r="P154" s="236">
        <f t="shared" si="26"/>
        <v>0</v>
      </c>
      <c r="Q154" s="236">
        <f t="shared" si="26"/>
        <v>0</v>
      </c>
      <c r="R154" s="236">
        <f t="shared" si="26"/>
        <v>0</v>
      </c>
      <c r="S154" s="238">
        <f>IF(O154=1,0,IF(P154=1,'WHT Rates - MPEG HEVC VIA'!$H$3,IF(Q154=1,'WHT Rates - MPEG HEVC VIA'!$H$11,IF(R154=1,'Via Summary'!$B$9,_xlfn.XLOOKUP(D154,'WHT Rates'!$B$4:$B$56,'WHT Rates'!$C$4:$C$56)/100))))</f>
        <v>0.1</v>
      </c>
      <c r="T154" s="244">
        <f t="shared" si="27"/>
        <v>-270</v>
      </c>
      <c r="U154" s="238">
        <f>IF(O154=1,0,IF(P154=1,'WHT Rates - MPEG HEVC VIA'!$H$3,IF(Q154=1,'WHT Rates - MPEG HEVC VIA'!$H$11,IF(R154=1,'Via Summary'!$B$9,_xlfn.XLOOKUP(D154,'WHT Rates'!$B$4:$B$56,'WHT Rates'!$E$4:$E$56)/100))))</f>
        <v>0.1</v>
      </c>
      <c r="V154" s="244">
        <f t="shared" si="28"/>
        <v>0</v>
      </c>
      <c r="W154" s="251"/>
      <c r="X154" s="128">
        <f t="shared" si="29"/>
        <v>270</v>
      </c>
      <c r="Y154" s="128">
        <f t="shared" si="30"/>
        <v>0</v>
      </c>
      <c r="Z154" s="251"/>
      <c r="AA154" s="251"/>
      <c r="AB154" s="251"/>
    </row>
    <row r="155" spans="1:28" s="127" customFormat="1" x14ac:dyDescent="0.35">
      <c r="A155" s="214" t="s">
        <v>1189</v>
      </c>
      <c r="B155" s="215">
        <v>127158</v>
      </c>
      <c r="C155" s="215" t="s">
        <v>24</v>
      </c>
      <c r="D155" s="215" t="s">
        <v>25</v>
      </c>
      <c r="E155" s="215">
        <v>70454827</v>
      </c>
      <c r="F155" s="215">
        <v>10</v>
      </c>
      <c r="G155" s="215" t="s">
        <v>727</v>
      </c>
      <c r="H155" s="221" t="s">
        <v>1190</v>
      </c>
      <c r="I155" s="234" t="s">
        <v>995</v>
      </c>
      <c r="J155" s="207">
        <v>2700</v>
      </c>
      <c r="K155" s="211"/>
      <c r="L155" s="127" t="str">
        <f t="shared" si="23"/>
        <v>0070454827000010</v>
      </c>
      <c r="M155" s="127">
        <f t="shared" si="31"/>
        <v>16</v>
      </c>
      <c r="N155" s="127" t="str">
        <f t="shared" si="24"/>
        <v>00000000/Z_MSP</v>
      </c>
      <c r="O155" s="236">
        <f t="shared" si="25"/>
        <v>0</v>
      </c>
      <c r="P155" s="236">
        <f t="shared" si="26"/>
        <v>0</v>
      </c>
      <c r="Q155" s="236">
        <f t="shared" si="26"/>
        <v>0</v>
      </c>
      <c r="R155" s="236">
        <f t="shared" si="26"/>
        <v>0</v>
      </c>
      <c r="S155" s="238">
        <f>IF(O155=1,0,IF(P155=1,'WHT Rates - MPEG HEVC VIA'!$H$3,IF(Q155=1,'WHT Rates - MPEG HEVC VIA'!$H$11,IF(R155=1,'Via Summary'!$B$9,_xlfn.XLOOKUP(D155,'WHT Rates'!$B$4:$B$56,'WHT Rates'!$C$4:$C$56)/100))))</f>
        <v>0.1</v>
      </c>
      <c r="T155" s="244">
        <f t="shared" si="27"/>
        <v>270</v>
      </c>
      <c r="U155" s="238">
        <f>IF(O155=1,0,IF(P155=1,'WHT Rates - MPEG HEVC VIA'!$H$3,IF(Q155=1,'WHT Rates - MPEG HEVC VIA'!$H$11,IF(R155=1,'Via Summary'!$B$9,_xlfn.XLOOKUP(D155,'WHT Rates'!$B$4:$B$56,'WHT Rates'!$E$4:$E$56)/100))))</f>
        <v>0.1</v>
      </c>
      <c r="V155" s="244">
        <f t="shared" si="28"/>
        <v>0</v>
      </c>
      <c r="W155" s="251"/>
      <c r="X155" s="128">
        <f t="shared" si="29"/>
        <v>-270</v>
      </c>
      <c r="Y155" s="128">
        <f t="shared" si="30"/>
        <v>0</v>
      </c>
      <c r="Z155" s="251"/>
      <c r="AA155" s="251"/>
      <c r="AB155" s="251"/>
    </row>
    <row r="156" spans="1:28" s="127" customFormat="1" x14ac:dyDescent="0.35">
      <c r="A156" s="214" t="s">
        <v>888</v>
      </c>
      <c r="B156" s="215">
        <v>113064</v>
      </c>
      <c r="C156" s="215" t="s">
        <v>47</v>
      </c>
      <c r="D156" s="215" t="s">
        <v>48</v>
      </c>
      <c r="E156" s="215">
        <v>70454783</v>
      </c>
      <c r="F156" s="215">
        <v>10</v>
      </c>
      <c r="G156" s="215" t="s">
        <v>715</v>
      </c>
      <c r="H156" s="221" t="s">
        <v>1191</v>
      </c>
      <c r="I156" s="234" t="s">
        <v>979</v>
      </c>
      <c r="J156" s="207"/>
      <c r="K156" s="211">
        <v>448</v>
      </c>
      <c r="L156" s="127" t="str">
        <f t="shared" si="23"/>
        <v>0070454783000010</v>
      </c>
      <c r="M156" s="127">
        <f t="shared" si="31"/>
        <v>16</v>
      </c>
      <c r="N156" s="127" t="str">
        <f t="shared" si="24"/>
        <v>00000000/Z_NLE</v>
      </c>
      <c r="O156" s="236">
        <f t="shared" si="25"/>
        <v>0</v>
      </c>
      <c r="P156" s="236">
        <f t="shared" si="26"/>
        <v>0</v>
      </c>
      <c r="Q156" s="236">
        <f t="shared" si="26"/>
        <v>0</v>
      </c>
      <c r="R156" s="236">
        <f t="shared" si="26"/>
        <v>0</v>
      </c>
      <c r="S156" s="238">
        <f>IF(O156=1,0,IF(P156=1,'WHT Rates - MPEG HEVC VIA'!$H$3,IF(Q156=1,'WHT Rates - MPEG HEVC VIA'!$H$11,IF(R156=1,'Via Summary'!$B$9,_xlfn.XLOOKUP(D156,'WHT Rates'!$B$4:$B$56,'WHT Rates'!$C$4:$C$56)/100))))</f>
        <v>0</v>
      </c>
      <c r="T156" s="244">
        <f t="shared" si="27"/>
        <v>0</v>
      </c>
      <c r="U156" s="238">
        <f>IF(O156=1,0,IF(P156=1,'WHT Rates - MPEG HEVC VIA'!$H$3,IF(Q156=1,'WHT Rates - MPEG HEVC VIA'!$H$11,IF(R156=1,'Via Summary'!$B$9,_xlfn.XLOOKUP(D156,'WHT Rates'!$B$4:$B$56,'WHT Rates'!$E$4:$E$56)/100))))</f>
        <v>0</v>
      </c>
      <c r="V156" s="244">
        <f t="shared" si="28"/>
        <v>0</v>
      </c>
      <c r="W156" s="251"/>
      <c r="X156" s="128">
        <f t="shared" si="29"/>
        <v>0</v>
      </c>
      <c r="Y156" s="128">
        <f t="shared" si="30"/>
        <v>0</v>
      </c>
      <c r="Z156" s="251"/>
      <c r="AA156" s="251"/>
      <c r="AB156" s="251"/>
    </row>
    <row r="157" spans="1:28" s="127" customFormat="1" x14ac:dyDescent="0.35">
      <c r="A157" s="214" t="s">
        <v>143</v>
      </c>
      <c r="B157" s="215">
        <v>105513</v>
      </c>
      <c r="C157" s="215" t="s">
        <v>136</v>
      </c>
      <c r="D157" s="215" t="s">
        <v>137</v>
      </c>
      <c r="E157" s="215">
        <v>70454959</v>
      </c>
      <c r="F157" s="215">
        <v>10</v>
      </c>
      <c r="G157" s="215" t="s">
        <v>725</v>
      </c>
      <c r="H157" s="221" t="s">
        <v>1192</v>
      </c>
      <c r="I157" s="234" t="s">
        <v>979</v>
      </c>
      <c r="J157" s="207">
        <v>44.81</v>
      </c>
      <c r="K157" s="211"/>
      <c r="L157" s="127" t="str">
        <f t="shared" si="23"/>
        <v>0070454959000010</v>
      </c>
      <c r="M157" s="127">
        <f t="shared" si="31"/>
        <v>16</v>
      </c>
      <c r="N157" s="127" t="str">
        <f t="shared" si="24"/>
        <v>00000000/Z_DEC</v>
      </c>
      <c r="O157" s="236">
        <f t="shared" si="25"/>
        <v>0</v>
      </c>
      <c r="P157" s="236">
        <f t="shared" si="26"/>
        <v>0</v>
      </c>
      <c r="Q157" s="236">
        <f t="shared" si="26"/>
        <v>0</v>
      </c>
      <c r="R157" s="236">
        <f t="shared" si="26"/>
        <v>0</v>
      </c>
      <c r="S157" s="238">
        <f>IF(O157=1,0,IF(P157=1,'WHT Rates - MPEG HEVC VIA'!$H$3,IF(Q157=1,'WHT Rates - MPEG HEVC VIA'!$H$11,IF(R157=1,'Via Summary'!$B$9,_xlfn.XLOOKUP(D157,'WHT Rates'!$B$4:$B$56,'WHT Rates'!$C$4:$C$56)/100))))</f>
        <v>0</v>
      </c>
      <c r="T157" s="244">
        <f t="shared" si="27"/>
        <v>0</v>
      </c>
      <c r="U157" s="238">
        <f>IF(O157=1,0,IF(P157=1,'WHT Rates - MPEG HEVC VIA'!$H$3,IF(Q157=1,'WHT Rates - MPEG HEVC VIA'!$H$11,IF(R157=1,'Via Summary'!$B$9,_xlfn.XLOOKUP(D157,'WHT Rates'!$B$4:$B$56,'WHT Rates'!$E$4:$E$56)/100))))</f>
        <v>0</v>
      </c>
      <c r="V157" s="244">
        <f t="shared" si="28"/>
        <v>0</v>
      </c>
      <c r="W157" s="251"/>
      <c r="X157" s="128">
        <f t="shared" si="29"/>
        <v>0</v>
      </c>
      <c r="Y157" s="128">
        <f t="shared" si="30"/>
        <v>0</v>
      </c>
      <c r="Z157" s="251"/>
      <c r="AA157" s="251"/>
      <c r="AB157" s="251"/>
    </row>
    <row r="158" spans="1:28" s="127" customFormat="1" x14ac:dyDescent="0.35">
      <c r="A158" s="214" t="s">
        <v>143</v>
      </c>
      <c r="B158" s="215">
        <v>105513</v>
      </c>
      <c r="C158" s="215" t="s">
        <v>136</v>
      </c>
      <c r="D158" s="215" t="s">
        <v>137</v>
      </c>
      <c r="E158" s="215">
        <v>70454959</v>
      </c>
      <c r="F158" s="215">
        <v>20</v>
      </c>
      <c r="G158" s="215" t="s">
        <v>721</v>
      </c>
      <c r="H158" s="221" t="s">
        <v>1193</v>
      </c>
      <c r="I158" s="234" t="s">
        <v>979</v>
      </c>
      <c r="J158" s="207">
        <v>644.09</v>
      </c>
      <c r="K158" s="211"/>
      <c r="L158" s="127" t="str">
        <f t="shared" si="23"/>
        <v>0070454959000020</v>
      </c>
      <c r="M158" s="127">
        <f t="shared" si="31"/>
        <v>16</v>
      </c>
      <c r="N158" s="127" t="str">
        <f t="shared" si="24"/>
        <v>00000000/Z_BEN</v>
      </c>
      <c r="O158" s="236">
        <f t="shared" si="25"/>
        <v>0</v>
      </c>
      <c r="P158" s="236">
        <f t="shared" si="26"/>
        <v>0</v>
      </c>
      <c r="Q158" s="236">
        <f t="shared" si="26"/>
        <v>0</v>
      </c>
      <c r="R158" s="236">
        <f t="shared" si="26"/>
        <v>0</v>
      </c>
      <c r="S158" s="238">
        <f>IF(O158=1,0,IF(P158=1,'WHT Rates - MPEG HEVC VIA'!$H$3,IF(Q158=1,'WHT Rates - MPEG HEVC VIA'!$H$11,IF(R158=1,'Via Summary'!$B$9,_xlfn.XLOOKUP(D158,'WHT Rates'!$B$4:$B$56,'WHT Rates'!$C$4:$C$56)/100))))</f>
        <v>0</v>
      </c>
      <c r="T158" s="244">
        <f t="shared" si="27"/>
        <v>0</v>
      </c>
      <c r="U158" s="238">
        <f>IF(O158=1,0,IF(P158=1,'WHT Rates - MPEG HEVC VIA'!$H$3,IF(Q158=1,'WHT Rates - MPEG HEVC VIA'!$H$11,IF(R158=1,'Via Summary'!$B$9,_xlfn.XLOOKUP(D158,'WHT Rates'!$B$4:$B$56,'WHT Rates'!$E$4:$E$56)/100))))</f>
        <v>0</v>
      </c>
      <c r="V158" s="244">
        <f t="shared" si="28"/>
        <v>0</v>
      </c>
      <c r="W158" s="251"/>
      <c r="X158" s="128">
        <f t="shared" si="29"/>
        <v>0</v>
      </c>
      <c r="Y158" s="128">
        <f t="shared" si="30"/>
        <v>0</v>
      </c>
      <c r="Z158" s="251"/>
      <c r="AA158" s="251"/>
      <c r="AB158" s="251"/>
    </row>
    <row r="159" spans="1:28" s="127" customFormat="1" x14ac:dyDescent="0.35">
      <c r="A159" s="214" t="s">
        <v>143</v>
      </c>
      <c r="B159" s="215">
        <v>105513</v>
      </c>
      <c r="C159" s="215" t="s">
        <v>136</v>
      </c>
      <c r="D159" s="215" t="s">
        <v>137</v>
      </c>
      <c r="E159" s="215">
        <v>70454959</v>
      </c>
      <c r="F159" s="215">
        <v>30</v>
      </c>
      <c r="G159" s="215" t="s">
        <v>721</v>
      </c>
      <c r="H159" s="221" t="s">
        <v>1194</v>
      </c>
      <c r="I159" s="234" t="s">
        <v>979</v>
      </c>
      <c r="J159" s="207">
        <v>756.1</v>
      </c>
      <c r="K159" s="211"/>
      <c r="L159" s="127" t="str">
        <f t="shared" si="23"/>
        <v>0070454959000030</v>
      </c>
      <c r="M159" s="127">
        <f t="shared" si="31"/>
        <v>16</v>
      </c>
      <c r="N159" s="127" t="str">
        <f t="shared" si="24"/>
        <v>00000000/Z_BEN</v>
      </c>
      <c r="O159" s="236">
        <f t="shared" si="25"/>
        <v>0</v>
      </c>
      <c r="P159" s="236">
        <f t="shared" si="26"/>
        <v>0</v>
      </c>
      <c r="Q159" s="236">
        <f t="shared" si="26"/>
        <v>0</v>
      </c>
      <c r="R159" s="236">
        <f t="shared" si="26"/>
        <v>0</v>
      </c>
      <c r="S159" s="238">
        <f>IF(O159=1,0,IF(P159=1,'WHT Rates - MPEG HEVC VIA'!$H$3,IF(Q159=1,'WHT Rates - MPEG HEVC VIA'!$H$11,IF(R159=1,'Via Summary'!$B$9,_xlfn.XLOOKUP(D159,'WHT Rates'!$B$4:$B$56,'WHT Rates'!$C$4:$C$56)/100))))</f>
        <v>0</v>
      </c>
      <c r="T159" s="244">
        <f t="shared" si="27"/>
        <v>0</v>
      </c>
      <c r="U159" s="238">
        <f>IF(O159=1,0,IF(P159=1,'WHT Rates - MPEG HEVC VIA'!$H$3,IF(Q159=1,'WHT Rates - MPEG HEVC VIA'!$H$11,IF(R159=1,'Via Summary'!$B$9,_xlfn.XLOOKUP(D159,'WHT Rates'!$B$4:$B$56,'WHT Rates'!$E$4:$E$56)/100))))</f>
        <v>0</v>
      </c>
      <c r="V159" s="244">
        <f t="shared" si="28"/>
        <v>0</v>
      </c>
      <c r="W159" s="251"/>
      <c r="X159" s="128">
        <f t="shared" si="29"/>
        <v>0</v>
      </c>
      <c r="Y159" s="128">
        <f t="shared" si="30"/>
        <v>0</v>
      </c>
      <c r="Z159" s="251"/>
      <c r="AA159" s="251"/>
      <c r="AB159" s="251"/>
    </row>
    <row r="160" spans="1:28" s="127" customFormat="1" x14ac:dyDescent="0.35">
      <c r="A160" s="214" t="s">
        <v>129</v>
      </c>
      <c r="B160" s="215">
        <v>105362</v>
      </c>
      <c r="C160" s="215" t="s">
        <v>120</v>
      </c>
      <c r="D160" s="215" t="s">
        <v>121</v>
      </c>
      <c r="E160" s="215">
        <v>70454700</v>
      </c>
      <c r="F160" s="215">
        <v>10</v>
      </c>
      <c r="G160" s="215" t="s">
        <v>741</v>
      </c>
      <c r="H160" s="221" t="s">
        <v>1195</v>
      </c>
      <c r="I160" s="234" t="s">
        <v>979</v>
      </c>
      <c r="J160" s="207">
        <v>19.309999999999999</v>
      </c>
      <c r="K160" s="211"/>
      <c r="L160" s="127" t="str">
        <f t="shared" si="23"/>
        <v>0070454700000010</v>
      </c>
      <c r="M160" s="127">
        <f t="shared" si="31"/>
        <v>16</v>
      </c>
      <c r="N160" s="127" t="str">
        <f t="shared" si="24"/>
        <v>00000000/Z_DTI</v>
      </c>
      <c r="O160" s="236">
        <f t="shared" si="25"/>
        <v>0</v>
      </c>
      <c r="P160" s="236">
        <f t="shared" si="26"/>
        <v>0</v>
      </c>
      <c r="Q160" s="236">
        <f t="shared" si="26"/>
        <v>0</v>
      </c>
      <c r="R160" s="236">
        <f t="shared" si="26"/>
        <v>0</v>
      </c>
      <c r="S160" s="238">
        <f>IF(O160=1,0,IF(P160=1,'WHT Rates - MPEG HEVC VIA'!$H$3,IF(Q160=1,'WHT Rates - MPEG HEVC VIA'!$H$11,IF(R160=1,'Via Summary'!$B$9,_xlfn.XLOOKUP(D160,'WHT Rates'!$B$4:$B$56,'WHT Rates'!$C$4:$C$56)/100))))</f>
        <v>0.2</v>
      </c>
      <c r="T160" s="244">
        <f t="shared" si="27"/>
        <v>3.8620000000000001</v>
      </c>
      <c r="U160" s="238">
        <f>IF(O160=1,0,IF(P160=1,'WHT Rates - MPEG HEVC VIA'!$H$3,IF(Q160=1,'WHT Rates - MPEG HEVC VIA'!$H$11,IF(R160=1,'Via Summary'!$B$9,_xlfn.XLOOKUP(D160,'WHT Rates'!$B$4:$B$56,'WHT Rates'!$E$4:$E$56)/100))))</f>
        <v>0.1</v>
      </c>
      <c r="V160" s="244">
        <f t="shared" si="28"/>
        <v>0</v>
      </c>
      <c r="W160" s="251"/>
      <c r="X160" s="128">
        <f t="shared" si="29"/>
        <v>-3.86</v>
      </c>
      <c r="Y160" s="128">
        <f t="shared" si="30"/>
        <v>0</v>
      </c>
      <c r="Z160" s="251"/>
      <c r="AA160" s="251"/>
      <c r="AB160" s="251"/>
    </row>
    <row r="161" spans="1:28" s="127" customFormat="1" x14ac:dyDescent="0.35">
      <c r="A161" s="214" t="s">
        <v>129</v>
      </c>
      <c r="B161" s="215">
        <v>105362</v>
      </c>
      <c r="C161" s="215" t="s">
        <v>120</v>
      </c>
      <c r="D161" s="215" t="s">
        <v>121</v>
      </c>
      <c r="E161" s="215">
        <v>70454700</v>
      </c>
      <c r="F161" s="215">
        <v>20</v>
      </c>
      <c r="G161" s="215" t="s">
        <v>694</v>
      </c>
      <c r="H161" s="221" t="s">
        <v>1196</v>
      </c>
      <c r="I161" s="234" t="s">
        <v>979</v>
      </c>
      <c r="J161" s="207">
        <v>300724.87</v>
      </c>
      <c r="K161" s="211"/>
      <c r="L161" s="127" t="str">
        <f t="shared" si="23"/>
        <v>0070454700000020</v>
      </c>
      <c r="M161" s="127">
        <f t="shared" si="31"/>
        <v>16</v>
      </c>
      <c r="N161" s="127" t="str">
        <f t="shared" si="24"/>
        <v>00000000/Z_DTV</v>
      </c>
      <c r="O161" s="236">
        <f t="shared" si="25"/>
        <v>0</v>
      </c>
      <c r="P161" s="236">
        <f t="shared" si="26"/>
        <v>0</v>
      </c>
      <c r="Q161" s="236">
        <f t="shared" si="26"/>
        <v>0</v>
      </c>
      <c r="R161" s="236">
        <f t="shared" si="26"/>
        <v>0</v>
      </c>
      <c r="S161" s="238">
        <f>IF(O161=1,0,IF(P161=1,'WHT Rates - MPEG HEVC VIA'!$H$3,IF(Q161=1,'WHT Rates - MPEG HEVC VIA'!$H$11,IF(R161=1,'Via Summary'!$B$9,_xlfn.XLOOKUP(D161,'WHT Rates'!$B$4:$B$56,'WHT Rates'!$C$4:$C$56)/100))))</f>
        <v>0.2</v>
      </c>
      <c r="T161" s="244">
        <f t="shared" si="27"/>
        <v>60144.974000000002</v>
      </c>
      <c r="U161" s="238">
        <f>IF(O161=1,0,IF(P161=1,'WHT Rates - MPEG HEVC VIA'!$H$3,IF(Q161=1,'WHT Rates - MPEG HEVC VIA'!$H$11,IF(R161=1,'Via Summary'!$B$9,_xlfn.XLOOKUP(D161,'WHT Rates'!$B$4:$B$56,'WHT Rates'!$E$4:$E$56)/100))))</f>
        <v>0.1</v>
      </c>
      <c r="V161" s="244">
        <f t="shared" si="28"/>
        <v>0</v>
      </c>
      <c r="W161" s="251"/>
      <c r="X161" s="128">
        <f t="shared" si="29"/>
        <v>-60144.97</v>
      </c>
      <c r="Y161" s="128">
        <f t="shared" si="30"/>
        <v>0</v>
      </c>
      <c r="Z161" s="251"/>
      <c r="AA161" s="251"/>
      <c r="AB161" s="251"/>
    </row>
    <row r="162" spans="1:28" s="127" customFormat="1" x14ac:dyDescent="0.35">
      <c r="A162" s="214" t="s">
        <v>129</v>
      </c>
      <c r="B162" s="215">
        <v>105362</v>
      </c>
      <c r="C162" s="215" t="s">
        <v>120</v>
      </c>
      <c r="D162" s="215" t="s">
        <v>121</v>
      </c>
      <c r="E162" s="215">
        <v>70454700</v>
      </c>
      <c r="F162" s="215">
        <v>30</v>
      </c>
      <c r="G162" s="215" t="s">
        <v>694</v>
      </c>
      <c r="H162" s="221" t="s">
        <v>1197</v>
      </c>
      <c r="I162" s="234" t="s">
        <v>979</v>
      </c>
      <c r="J162" s="207">
        <v>26559.72</v>
      </c>
      <c r="K162" s="211"/>
      <c r="L162" s="127" t="str">
        <f t="shared" si="23"/>
        <v>0070454700000030</v>
      </c>
      <c r="M162" s="127">
        <f t="shared" si="31"/>
        <v>16</v>
      </c>
      <c r="N162" s="127" t="str">
        <f t="shared" si="24"/>
        <v>00000000/Z_DTV</v>
      </c>
      <c r="O162" s="236">
        <f t="shared" si="25"/>
        <v>0</v>
      </c>
      <c r="P162" s="236">
        <f t="shared" si="26"/>
        <v>0</v>
      </c>
      <c r="Q162" s="236">
        <f t="shared" si="26"/>
        <v>0</v>
      </c>
      <c r="R162" s="236">
        <f t="shared" si="26"/>
        <v>0</v>
      </c>
      <c r="S162" s="238">
        <f>IF(O162=1,0,IF(P162=1,'WHT Rates - MPEG HEVC VIA'!$H$3,IF(Q162=1,'WHT Rates - MPEG HEVC VIA'!$H$11,IF(R162=1,'Via Summary'!$B$9,_xlfn.XLOOKUP(D162,'WHT Rates'!$B$4:$B$56,'WHT Rates'!$C$4:$C$56)/100))))</f>
        <v>0.2</v>
      </c>
      <c r="T162" s="244">
        <f t="shared" si="27"/>
        <v>5311.9440000000004</v>
      </c>
      <c r="U162" s="238">
        <f>IF(O162=1,0,IF(P162=1,'WHT Rates - MPEG HEVC VIA'!$H$3,IF(Q162=1,'WHT Rates - MPEG HEVC VIA'!$H$11,IF(R162=1,'Via Summary'!$B$9,_xlfn.XLOOKUP(D162,'WHT Rates'!$B$4:$B$56,'WHT Rates'!$E$4:$E$56)/100))))</f>
        <v>0.1</v>
      </c>
      <c r="V162" s="244">
        <f t="shared" si="28"/>
        <v>0</v>
      </c>
      <c r="W162" s="251"/>
      <c r="X162" s="128">
        <f t="shared" si="29"/>
        <v>-5311.94</v>
      </c>
      <c r="Y162" s="128">
        <f t="shared" si="30"/>
        <v>0</v>
      </c>
      <c r="Z162" s="251"/>
      <c r="AA162" s="251"/>
      <c r="AB162" s="251"/>
    </row>
    <row r="163" spans="1:28" s="127" customFormat="1" x14ac:dyDescent="0.35">
      <c r="A163" s="214" t="s">
        <v>129</v>
      </c>
      <c r="B163" s="215">
        <v>105362</v>
      </c>
      <c r="C163" s="215" t="s">
        <v>120</v>
      </c>
      <c r="D163" s="215" t="s">
        <v>121</v>
      </c>
      <c r="E163" s="215">
        <v>70454700</v>
      </c>
      <c r="F163" s="215">
        <v>40</v>
      </c>
      <c r="G163" s="215" t="s">
        <v>694</v>
      </c>
      <c r="H163" s="221" t="s">
        <v>1198</v>
      </c>
      <c r="I163" s="234" t="s">
        <v>979</v>
      </c>
      <c r="J163" s="207">
        <v>213.69</v>
      </c>
      <c r="K163" s="211"/>
      <c r="L163" s="127" t="str">
        <f t="shared" si="23"/>
        <v>0070454700000040</v>
      </c>
      <c r="M163" s="127">
        <f t="shared" si="31"/>
        <v>16</v>
      </c>
      <c r="N163" s="127" t="str">
        <f t="shared" si="24"/>
        <v>00000000/Z_DTV</v>
      </c>
      <c r="O163" s="236">
        <f t="shared" si="25"/>
        <v>0</v>
      </c>
      <c r="P163" s="236">
        <f t="shared" si="26"/>
        <v>0</v>
      </c>
      <c r="Q163" s="236">
        <f t="shared" si="26"/>
        <v>0</v>
      </c>
      <c r="R163" s="236">
        <f t="shared" si="26"/>
        <v>0</v>
      </c>
      <c r="S163" s="238">
        <f>IF(O163=1,0,IF(P163=1,'WHT Rates - MPEG HEVC VIA'!$H$3,IF(Q163=1,'WHT Rates - MPEG HEVC VIA'!$H$11,IF(R163=1,'Via Summary'!$B$9,_xlfn.XLOOKUP(D163,'WHT Rates'!$B$4:$B$56,'WHT Rates'!$C$4:$C$56)/100))))</f>
        <v>0.2</v>
      </c>
      <c r="T163" s="244">
        <f t="shared" si="27"/>
        <v>42.738</v>
      </c>
      <c r="U163" s="238">
        <f>IF(O163=1,0,IF(P163=1,'WHT Rates - MPEG HEVC VIA'!$H$3,IF(Q163=1,'WHT Rates - MPEG HEVC VIA'!$H$11,IF(R163=1,'Via Summary'!$B$9,_xlfn.XLOOKUP(D163,'WHT Rates'!$B$4:$B$56,'WHT Rates'!$E$4:$E$56)/100))))</f>
        <v>0.1</v>
      </c>
      <c r="V163" s="244">
        <f t="shared" si="28"/>
        <v>0</v>
      </c>
      <c r="W163" s="251"/>
      <c r="X163" s="128">
        <f t="shared" si="29"/>
        <v>-42.74</v>
      </c>
      <c r="Y163" s="128">
        <f t="shared" si="30"/>
        <v>0</v>
      </c>
      <c r="Z163" s="251"/>
      <c r="AA163" s="251"/>
      <c r="AB163" s="251"/>
    </row>
    <row r="164" spans="1:28" s="127" customFormat="1" x14ac:dyDescent="0.35">
      <c r="A164" s="214" t="s">
        <v>228</v>
      </c>
      <c r="B164" s="215">
        <v>112896</v>
      </c>
      <c r="C164" s="215" t="s">
        <v>136</v>
      </c>
      <c r="D164" s="215" t="s">
        <v>137</v>
      </c>
      <c r="E164" s="215">
        <v>70454769</v>
      </c>
      <c r="F164" s="215">
        <v>10</v>
      </c>
      <c r="G164" s="215" t="s">
        <v>719</v>
      </c>
      <c r="H164" s="221" t="s">
        <v>1199</v>
      </c>
      <c r="I164" s="234" t="s">
        <v>978</v>
      </c>
      <c r="J164" s="207">
        <v>5189</v>
      </c>
      <c r="K164" s="211"/>
      <c r="L164" s="127" t="str">
        <f t="shared" si="23"/>
        <v>0070454769000010</v>
      </c>
      <c r="M164" s="127">
        <f t="shared" si="31"/>
        <v>16</v>
      </c>
      <c r="N164" s="127" t="str">
        <f t="shared" si="24"/>
        <v>00000000/Z_STB</v>
      </c>
      <c r="O164" s="236">
        <f t="shared" si="25"/>
        <v>0</v>
      </c>
      <c r="P164" s="236">
        <f t="shared" si="26"/>
        <v>0</v>
      </c>
      <c r="Q164" s="236">
        <f t="shared" si="26"/>
        <v>0</v>
      </c>
      <c r="R164" s="236">
        <f t="shared" si="26"/>
        <v>0</v>
      </c>
      <c r="S164" s="238">
        <f>IF(O164=1,0,IF(P164=1,'WHT Rates - MPEG HEVC VIA'!$H$3,IF(Q164=1,'WHT Rates - MPEG HEVC VIA'!$H$11,IF(R164=1,'Via Summary'!$B$9,_xlfn.XLOOKUP(D164,'WHT Rates'!$B$4:$B$56,'WHT Rates'!$C$4:$C$56)/100))))</f>
        <v>0</v>
      </c>
      <c r="T164" s="244">
        <f t="shared" si="27"/>
        <v>0</v>
      </c>
      <c r="U164" s="238">
        <f>IF(O164=1,0,IF(P164=1,'WHT Rates - MPEG HEVC VIA'!$H$3,IF(Q164=1,'WHT Rates - MPEG HEVC VIA'!$H$11,IF(R164=1,'Via Summary'!$B$9,_xlfn.XLOOKUP(D164,'WHT Rates'!$B$4:$B$56,'WHT Rates'!$E$4:$E$56)/100))))</f>
        <v>0</v>
      </c>
      <c r="V164" s="244">
        <f t="shared" si="28"/>
        <v>0</v>
      </c>
      <c r="W164" s="251"/>
      <c r="X164" s="128">
        <f t="shared" si="29"/>
        <v>0</v>
      </c>
      <c r="Y164" s="128">
        <f t="shared" si="30"/>
        <v>0</v>
      </c>
      <c r="Z164" s="251"/>
      <c r="AA164" s="251"/>
      <c r="AB164" s="251"/>
    </row>
    <row r="165" spans="1:28" s="127" customFormat="1" x14ac:dyDescent="0.35">
      <c r="A165" s="214" t="s">
        <v>228</v>
      </c>
      <c r="B165" s="215">
        <v>112896</v>
      </c>
      <c r="C165" s="215" t="s">
        <v>136</v>
      </c>
      <c r="D165" s="215" t="s">
        <v>137</v>
      </c>
      <c r="E165" s="215">
        <v>70454769</v>
      </c>
      <c r="F165" s="215">
        <v>20</v>
      </c>
      <c r="G165" s="215" t="s">
        <v>713</v>
      </c>
      <c r="H165" s="221" t="s">
        <v>1200</v>
      </c>
      <c r="I165" s="234" t="s">
        <v>978</v>
      </c>
      <c r="J165" s="207">
        <v>975.39</v>
      </c>
      <c r="K165" s="211"/>
      <c r="L165" s="127" t="str">
        <f t="shared" si="23"/>
        <v>0070454769000020</v>
      </c>
      <c r="M165" s="127">
        <f t="shared" si="31"/>
        <v>16</v>
      </c>
      <c r="N165" s="127" t="str">
        <f t="shared" si="24"/>
        <v>00000000/Z_CMP</v>
      </c>
      <c r="O165" s="236">
        <f t="shared" si="25"/>
        <v>0</v>
      </c>
      <c r="P165" s="236">
        <f t="shared" si="26"/>
        <v>0</v>
      </c>
      <c r="Q165" s="236">
        <f t="shared" si="26"/>
        <v>0</v>
      </c>
      <c r="R165" s="236">
        <f t="shared" si="26"/>
        <v>0</v>
      </c>
      <c r="S165" s="238">
        <f>IF(O165=1,0,IF(P165=1,'WHT Rates - MPEG HEVC VIA'!$H$3,IF(Q165=1,'WHT Rates - MPEG HEVC VIA'!$H$11,IF(R165=1,'Via Summary'!$B$9,_xlfn.XLOOKUP(D165,'WHT Rates'!$B$4:$B$56,'WHT Rates'!$C$4:$C$56)/100))))</f>
        <v>0</v>
      </c>
      <c r="T165" s="244">
        <f t="shared" si="27"/>
        <v>0</v>
      </c>
      <c r="U165" s="238">
        <f>IF(O165=1,0,IF(P165=1,'WHT Rates - MPEG HEVC VIA'!$H$3,IF(Q165=1,'WHT Rates - MPEG HEVC VIA'!$H$11,IF(R165=1,'Via Summary'!$B$9,_xlfn.XLOOKUP(D165,'WHT Rates'!$B$4:$B$56,'WHT Rates'!$E$4:$E$56)/100))))</f>
        <v>0</v>
      </c>
      <c r="V165" s="244">
        <f t="shared" si="28"/>
        <v>0</v>
      </c>
      <c r="W165" s="251"/>
      <c r="X165" s="128">
        <f t="shared" si="29"/>
        <v>0</v>
      </c>
      <c r="Y165" s="128">
        <f t="shared" si="30"/>
        <v>0</v>
      </c>
      <c r="Z165" s="251"/>
      <c r="AA165" s="251"/>
      <c r="AB165" s="251"/>
    </row>
    <row r="166" spans="1:28" s="127" customFormat="1" x14ac:dyDescent="0.35">
      <c r="A166" s="214" t="s">
        <v>228</v>
      </c>
      <c r="B166" s="215">
        <v>112896</v>
      </c>
      <c r="C166" s="215" t="s">
        <v>136</v>
      </c>
      <c r="D166" s="215" t="s">
        <v>137</v>
      </c>
      <c r="E166" s="215">
        <v>70454769</v>
      </c>
      <c r="F166" s="215">
        <v>30</v>
      </c>
      <c r="G166" s="215" t="s">
        <v>713</v>
      </c>
      <c r="H166" s="221" t="s">
        <v>1201</v>
      </c>
      <c r="I166" s="234" t="s">
        <v>978</v>
      </c>
      <c r="J166" s="207">
        <v>110.61</v>
      </c>
      <c r="K166" s="211"/>
      <c r="L166" s="127" t="str">
        <f t="shared" si="23"/>
        <v>0070454769000030</v>
      </c>
      <c r="M166" s="127">
        <f t="shared" si="31"/>
        <v>16</v>
      </c>
      <c r="N166" s="127" t="str">
        <f t="shared" si="24"/>
        <v>00000000/Z_CMP</v>
      </c>
      <c r="O166" s="236">
        <f t="shared" si="25"/>
        <v>0</v>
      </c>
      <c r="P166" s="236">
        <f t="shared" si="26"/>
        <v>0</v>
      </c>
      <c r="Q166" s="236">
        <f t="shared" si="26"/>
        <v>0</v>
      </c>
      <c r="R166" s="236">
        <f t="shared" si="26"/>
        <v>0</v>
      </c>
      <c r="S166" s="238">
        <f>IF(O166=1,0,IF(P166=1,'WHT Rates - MPEG HEVC VIA'!$H$3,IF(Q166=1,'WHT Rates - MPEG HEVC VIA'!$H$11,IF(R166=1,'Via Summary'!$B$9,_xlfn.XLOOKUP(D166,'WHT Rates'!$B$4:$B$56,'WHT Rates'!$C$4:$C$56)/100))))</f>
        <v>0</v>
      </c>
      <c r="T166" s="244">
        <f t="shared" si="27"/>
        <v>0</v>
      </c>
      <c r="U166" s="238">
        <f>IF(O166=1,0,IF(P166=1,'WHT Rates - MPEG HEVC VIA'!$H$3,IF(Q166=1,'WHT Rates - MPEG HEVC VIA'!$H$11,IF(R166=1,'Via Summary'!$B$9,_xlfn.XLOOKUP(D166,'WHT Rates'!$B$4:$B$56,'WHT Rates'!$E$4:$E$56)/100))))</f>
        <v>0</v>
      </c>
      <c r="V166" s="244">
        <f t="shared" si="28"/>
        <v>0</v>
      </c>
      <c r="W166" s="251"/>
      <c r="X166" s="128">
        <f t="shared" si="29"/>
        <v>0</v>
      </c>
      <c r="Y166" s="128">
        <f t="shared" si="30"/>
        <v>0</v>
      </c>
      <c r="Z166" s="251"/>
      <c r="AA166" s="251"/>
      <c r="AB166" s="251"/>
    </row>
    <row r="167" spans="1:28" s="127" customFormat="1" x14ac:dyDescent="0.35">
      <c r="A167" s="214" t="s">
        <v>49</v>
      </c>
      <c r="B167" s="215">
        <v>105105</v>
      </c>
      <c r="C167" s="215" t="s">
        <v>47</v>
      </c>
      <c r="D167" s="215" t="s">
        <v>48</v>
      </c>
      <c r="E167" s="215">
        <v>70454784</v>
      </c>
      <c r="F167" s="215">
        <v>10</v>
      </c>
      <c r="G167" s="215" t="s">
        <v>704</v>
      </c>
      <c r="H167" s="221" t="s">
        <v>1202</v>
      </c>
      <c r="I167" s="234" t="s">
        <v>978</v>
      </c>
      <c r="J167" s="207"/>
      <c r="K167" s="211">
        <v>1703.56</v>
      </c>
      <c r="L167" s="127" t="str">
        <f t="shared" si="23"/>
        <v>0070454784000010</v>
      </c>
      <c r="M167" s="127">
        <f t="shared" si="31"/>
        <v>16</v>
      </c>
      <c r="N167" s="127" t="str">
        <f t="shared" si="24"/>
        <v>00000000/Z_CVD</v>
      </c>
      <c r="O167" s="236">
        <f t="shared" si="25"/>
        <v>0</v>
      </c>
      <c r="P167" s="236">
        <f t="shared" si="26"/>
        <v>0</v>
      </c>
      <c r="Q167" s="236">
        <f t="shared" si="26"/>
        <v>0</v>
      </c>
      <c r="R167" s="236">
        <f t="shared" si="26"/>
        <v>0</v>
      </c>
      <c r="S167" s="238">
        <f>IF(O167=1,0,IF(P167=1,'WHT Rates - MPEG HEVC VIA'!$H$3,IF(Q167=1,'WHT Rates - MPEG HEVC VIA'!$H$11,IF(R167=1,'Via Summary'!$B$9,_xlfn.XLOOKUP(D167,'WHT Rates'!$B$4:$B$56,'WHT Rates'!$C$4:$C$56)/100))))</f>
        <v>0</v>
      </c>
      <c r="T167" s="244">
        <f t="shared" si="27"/>
        <v>0</v>
      </c>
      <c r="U167" s="238">
        <f>IF(O167=1,0,IF(P167=1,'WHT Rates - MPEG HEVC VIA'!$H$3,IF(Q167=1,'WHT Rates - MPEG HEVC VIA'!$H$11,IF(R167=1,'Via Summary'!$B$9,_xlfn.XLOOKUP(D167,'WHT Rates'!$B$4:$B$56,'WHT Rates'!$E$4:$E$56)/100))))</f>
        <v>0</v>
      </c>
      <c r="V167" s="244">
        <f t="shared" si="28"/>
        <v>0</v>
      </c>
      <c r="W167" s="251"/>
      <c r="X167" s="128">
        <f t="shared" si="29"/>
        <v>0</v>
      </c>
      <c r="Y167" s="128">
        <f t="shared" si="30"/>
        <v>0</v>
      </c>
      <c r="Z167" s="251"/>
      <c r="AA167" s="251"/>
      <c r="AB167" s="251"/>
    </row>
    <row r="168" spans="1:28" s="127" customFormat="1" x14ac:dyDescent="0.35">
      <c r="A168" s="214" t="s">
        <v>49</v>
      </c>
      <c r="B168" s="215">
        <v>105105</v>
      </c>
      <c r="C168" s="215" t="s">
        <v>47</v>
      </c>
      <c r="D168" s="215" t="s">
        <v>48</v>
      </c>
      <c r="E168" s="215">
        <v>70454784</v>
      </c>
      <c r="F168" s="215">
        <v>20</v>
      </c>
      <c r="G168" s="215" t="s">
        <v>704</v>
      </c>
      <c r="H168" s="221" t="s">
        <v>1203</v>
      </c>
      <c r="I168" s="234" t="s">
        <v>978</v>
      </c>
      <c r="J168" s="207"/>
      <c r="K168" s="211">
        <v>1858.44</v>
      </c>
      <c r="L168" s="127" t="str">
        <f t="shared" si="23"/>
        <v>0070454784000020</v>
      </c>
      <c r="M168" s="127">
        <f t="shared" si="31"/>
        <v>16</v>
      </c>
      <c r="N168" s="127" t="str">
        <f t="shared" si="24"/>
        <v>00000000/Z_CVD</v>
      </c>
      <c r="O168" s="236">
        <f t="shared" si="25"/>
        <v>0</v>
      </c>
      <c r="P168" s="236">
        <f t="shared" si="26"/>
        <v>0</v>
      </c>
      <c r="Q168" s="236">
        <f t="shared" si="26"/>
        <v>0</v>
      </c>
      <c r="R168" s="236">
        <f t="shared" si="26"/>
        <v>0</v>
      </c>
      <c r="S168" s="238">
        <f>IF(O168=1,0,IF(P168=1,'WHT Rates - MPEG HEVC VIA'!$H$3,IF(Q168=1,'WHT Rates - MPEG HEVC VIA'!$H$11,IF(R168=1,'Via Summary'!$B$9,_xlfn.XLOOKUP(D168,'WHT Rates'!$B$4:$B$56,'WHT Rates'!$C$4:$C$56)/100))))</f>
        <v>0</v>
      </c>
      <c r="T168" s="244">
        <f t="shared" si="27"/>
        <v>0</v>
      </c>
      <c r="U168" s="238">
        <f>IF(O168=1,0,IF(P168=1,'WHT Rates - MPEG HEVC VIA'!$H$3,IF(Q168=1,'WHT Rates - MPEG HEVC VIA'!$H$11,IF(R168=1,'Via Summary'!$B$9,_xlfn.XLOOKUP(D168,'WHT Rates'!$B$4:$B$56,'WHT Rates'!$E$4:$E$56)/100))))</f>
        <v>0</v>
      </c>
      <c r="V168" s="244">
        <f t="shared" si="28"/>
        <v>0</v>
      </c>
      <c r="W168" s="251"/>
      <c r="X168" s="128">
        <f t="shared" si="29"/>
        <v>0</v>
      </c>
      <c r="Y168" s="128">
        <f t="shared" si="30"/>
        <v>0</v>
      </c>
      <c r="Z168" s="251"/>
      <c r="AA168" s="251"/>
      <c r="AB168" s="251"/>
    </row>
    <row r="169" spans="1:28" s="127" customFormat="1" x14ac:dyDescent="0.35">
      <c r="A169" s="214" t="s">
        <v>144</v>
      </c>
      <c r="B169" s="215">
        <v>105527</v>
      </c>
      <c r="C169" s="215" t="s">
        <v>136</v>
      </c>
      <c r="D169" s="215" t="s">
        <v>137</v>
      </c>
      <c r="E169" s="215">
        <v>70454972</v>
      </c>
      <c r="F169" s="215">
        <v>10</v>
      </c>
      <c r="G169" s="215" t="s">
        <v>706</v>
      </c>
      <c r="H169" s="221" t="s">
        <v>1204</v>
      </c>
      <c r="I169" s="234" t="s">
        <v>978</v>
      </c>
      <c r="J169" s="207">
        <v>2622</v>
      </c>
      <c r="K169" s="211"/>
      <c r="L169" s="127" t="str">
        <f t="shared" si="23"/>
        <v>0070454972000010</v>
      </c>
      <c r="M169" s="127">
        <f t="shared" si="31"/>
        <v>16</v>
      </c>
      <c r="N169" s="127" t="str">
        <f t="shared" si="24"/>
        <v>00000000/Z_CSD</v>
      </c>
      <c r="O169" s="236">
        <f t="shared" si="25"/>
        <v>0</v>
      </c>
      <c r="P169" s="236">
        <f t="shared" si="26"/>
        <v>0</v>
      </c>
      <c r="Q169" s="236">
        <f t="shared" si="26"/>
        <v>0</v>
      </c>
      <c r="R169" s="236">
        <f t="shared" si="26"/>
        <v>0</v>
      </c>
      <c r="S169" s="238">
        <f>IF(O169=1,0,IF(P169=1,'WHT Rates - MPEG HEVC VIA'!$H$3,IF(Q169=1,'WHT Rates - MPEG HEVC VIA'!$H$11,IF(R169=1,'Via Summary'!$B$9,_xlfn.XLOOKUP(D169,'WHT Rates'!$B$4:$B$56,'WHT Rates'!$C$4:$C$56)/100))))</f>
        <v>0</v>
      </c>
      <c r="T169" s="244">
        <f t="shared" si="27"/>
        <v>0</v>
      </c>
      <c r="U169" s="238">
        <f>IF(O169=1,0,IF(P169=1,'WHT Rates - MPEG HEVC VIA'!$H$3,IF(Q169=1,'WHT Rates - MPEG HEVC VIA'!$H$11,IF(R169=1,'Via Summary'!$B$9,_xlfn.XLOOKUP(D169,'WHT Rates'!$B$4:$B$56,'WHT Rates'!$E$4:$E$56)/100))))</f>
        <v>0</v>
      </c>
      <c r="V169" s="244">
        <f t="shared" si="28"/>
        <v>0</v>
      </c>
      <c r="W169" s="251"/>
      <c r="X169" s="128">
        <f t="shared" si="29"/>
        <v>0</v>
      </c>
      <c r="Y169" s="128">
        <f t="shared" si="30"/>
        <v>0</v>
      </c>
      <c r="Z169" s="251"/>
      <c r="AA169" s="251"/>
      <c r="AB169" s="251"/>
    </row>
    <row r="170" spans="1:28" s="127" customFormat="1" x14ac:dyDescent="0.35">
      <c r="A170" s="214" t="s">
        <v>144</v>
      </c>
      <c r="B170" s="215">
        <v>105527</v>
      </c>
      <c r="C170" s="215" t="s">
        <v>136</v>
      </c>
      <c r="D170" s="215" t="s">
        <v>137</v>
      </c>
      <c r="E170" s="215">
        <v>70454972</v>
      </c>
      <c r="F170" s="215">
        <v>20</v>
      </c>
      <c r="G170" s="215" t="s">
        <v>706</v>
      </c>
      <c r="H170" s="221" t="s">
        <v>1205</v>
      </c>
      <c r="I170" s="234" t="s">
        <v>978</v>
      </c>
      <c r="J170" s="207">
        <v>2622</v>
      </c>
      <c r="K170" s="211"/>
      <c r="L170" s="127" t="str">
        <f t="shared" si="23"/>
        <v>0070454972000020</v>
      </c>
      <c r="M170" s="127">
        <f t="shared" si="31"/>
        <v>16</v>
      </c>
      <c r="N170" s="127" t="str">
        <f t="shared" si="24"/>
        <v>00000000/Z_CSD</v>
      </c>
      <c r="O170" s="236">
        <f t="shared" si="25"/>
        <v>0</v>
      </c>
      <c r="P170" s="236">
        <f t="shared" si="26"/>
        <v>0</v>
      </c>
      <c r="Q170" s="236">
        <f t="shared" si="26"/>
        <v>0</v>
      </c>
      <c r="R170" s="236">
        <f t="shared" si="26"/>
        <v>0</v>
      </c>
      <c r="S170" s="238">
        <f>IF(O170=1,0,IF(P170=1,'WHT Rates - MPEG HEVC VIA'!$H$3,IF(Q170=1,'WHT Rates - MPEG HEVC VIA'!$H$11,IF(R170=1,'Via Summary'!$B$9,_xlfn.XLOOKUP(D170,'WHT Rates'!$B$4:$B$56,'WHT Rates'!$C$4:$C$56)/100))))</f>
        <v>0</v>
      </c>
      <c r="T170" s="244">
        <f t="shared" si="27"/>
        <v>0</v>
      </c>
      <c r="U170" s="238">
        <f>IF(O170=1,0,IF(P170=1,'WHT Rates - MPEG HEVC VIA'!$H$3,IF(Q170=1,'WHT Rates - MPEG HEVC VIA'!$H$11,IF(R170=1,'Via Summary'!$B$9,_xlfn.XLOOKUP(D170,'WHT Rates'!$B$4:$B$56,'WHT Rates'!$E$4:$E$56)/100))))</f>
        <v>0</v>
      </c>
      <c r="V170" s="244">
        <f t="shared" si="28"/>
        <v>0</v>
      </c>
      <c r="W170" s="251"/>
      <c r="X170" s="128">
        <f t="shared" si="29"/>
        <v>0</v>
      </c>
      <c r="Y170" s="128">
        <f t="shared" si="30"/>
        <v>0</v>
      </c>
      <c r="Z170" s="251"/>
      <c r="AA170" s="251"/>
      <c r="AB170" s="251"/>
    </row>
    <row r="171" spans="1:28" s="127" customFormat="1" x14ac:dyDescent="0.35">
      <c r="A171" s="214" t="s">
        <v>664</v>
      </c>
      <c r="B171" s="215">
        <v>121575</v>
      </c>
      <c r="C171" s="215" t="s">
        <v>136</v>
      </c>
      <c r="D171" s="215" t="s">
        <v>137</v>
      </c>
      <c r="E171" s="215">
        <v>70454778</v>
      </c>
      <c r="F171" s="215">
        <v>10</v>
      </c>
      <c r="G171" s="215" t="s">
        <v>696</v>
      </c>
      <c r="H171" s="221" t="s">
        <v>1206</v>
      </c>
      <c r="I171" s="234" t="s">
        <v>978</v>
      </c>
      <c r="J171" s="207">
        <v>180</v>
      </c>
      <c r="K171" s="211"/>
      <c r="L171" s="127" t="str">
        <f t="shared" si="23"/>
        <v>0070454778000010</v>
      </c>
      <c r="M171" s="127">
        <f t="shared" si="31"/>
        <v>16</v>
      </c>
      <c r="N171" s="127" t="str">
        <f t="shared" si="24"/>
        <v>00000000/Z_SPKA</v>
      </c>
      <c r="O171" s="236">
        <f t="shared" si="25"/>
        <v>0</v>
      </c>
      <c r="P171" s="236">
        <f t="shared" si="26"/>
        <v>0</v>
      </c>
      <c r="Q171" s="236">
        <f t="shared" si="26"/>
        <v>0</v>
      </c>
      <c r="R171" s="236">
        <f t="shared" si="26"/>
        <v>0</v>
      </c>
      <c r="S171" s="238">
        <f>IF(O171=1,0,IF(P171=1,'WHT Rates - MPEG HEVC VIA'!$H$3,IF(Q171=1,'WHT Rates - MPEG HEVC VIA'!$H$11,IF(R171=1,'Via Summary'!$B$9,_xlfn.XLOOKUP(D171,'WHT Rates'!$B$4:$B$56,'WHT Rates'!$C$4:$C$56)/100))))</f>
        <v>0</v>
      </c>
      <c r="T171" s="244">
        <f t="shared" si="27"/>
        <v>0</v>
      </c>
      <c r="U171" s="238">
        <f>IF(O171=1,0,IF(P171=1,'WHT Rates - MPEG HEVC VIA'!$H$3,IF(Q171=1,'WHT Rates - MPEG HEVC VIA'!$H$11,IF(R171=1,'Via Summary'!$B$9,_xlfn.XLOOKUP(D171,'WHT Rates'!$B$4:$B$56,'WHT Rates'!$E$4:$E$56)/100))))</f>
        <v>0</v>
      </c>
      <c r="V171" s="244">
        <f t="shared" si="28"/>
        <v>0</v>
      </c>
      <c r="W171" s="251"/>
      <c r="X171" s="128">
        <f t="shared" si="29"/>
        <v>0</v>
      </c>
      <c r="Y171" s="128">
        <f t="shared" si="30"/>
        <v>0</v>
      </c>
      <c r="Z171" s="251"/>
      <c r="AA171" s="251"/>
      <c r="AB171" s="251"/>
    </row>
    <row r="172" spans="1:28" s="127" customFormat="1" x14ac:dyDescent="0.35">
      <c r="A172" s="214" t="s">
        <v>145</v>
      </c>
      <c r="B172" s="215">
        <v>105529</v>
      </c>
      <c r="C172" s="215" t="s">
        <v>16</v>
      </c>
      <c r="D172" s="215" t="s">
        <v>17</v>
      </c>
      <c r="E172" s="215">
        <v>70454985</v>
      </c>
      <c r="F172" s="215">
        <v>10</v>
      </c>
      <c r="G172" s="215" t="s">
        <v>742</v>
      </c>
      <c r="H172" s="221" t="s">
        <v>1207</v>
      </c>
      <c r="I172" s="234" t="s">
        <v>982</v>
      </c>
      <c r="J172" s="207">
        <v>1237.3900000000001</v>
      </c>
      <c r="K172" s="211"/>
      <c r="L172" s="127" t="str">
        <f t="shared" si="23"/>
        <v>0070454985000010</v>
      </c>
      <c r="M172" s="127">
        <f t="shared" si="31"/>
        <v>16</v>
      </c>
      <c r="N172" s="127" t="str">
        <f t="shared" si="24"/>
        <v>00000000/Z_DSDR</v>
      </c>
      <c r="O172" s="236">
        <f t="shared" si="25"/>
        <v>0</v>
      </c>
      <c r="P172" s="236">
        <f t="shared" si="26"/>
        <v>0</v>
      </c>
      <c r="Q172" s="236">
        <f t="shared" si="26"/>
        <v>0</v>
      </c>
      <c r="R172" s="236">
        <f t="shared" si="26"/>
        <v>0</v>
      </c>
      <c r="S172" s="238">
        <f>IF(O172=1,0,IF(P172=1,'WHT Rates - MPEG HEVC VIA'!$H$3,IF(Q172=1,'WHT Rates - MPEG HEVC VIA'!$H$11,IF(R172=1,'Via Summary'!$B$9,_xlfn.XLOOKUP(D172,'WHT Rates'!$B$4:$B$56,'WHT Rates'!$C$4:$C$56)/100))))</f>
        <v>0</v>
      </c>
      <c r="T172" s="244">
        <f t="shared" si="27"/>
        <v>0</v>
      </c>
      <c r="U172" s="238">
        <f>IF(O172=1,0,IF(P172=1,'WHT Rates - MPEG HEVC VIA'!$H$3,IF(Q172=1,'WHT Rates - MPEG HEVC VIA'!$H$11,IF(R172=1,'Via Summary'!$B$9,_xlfn.XLOOKUP(D172,'WHT Rates'!$B$4:$B$56,'WHT Rates'!$E$4:$E$56)/100))))</f>
        <v>0</v>
      </c>
      <c r="V172" s="244">
        <f t="shared" si="28"/>
        <v>0</v>
      </c>
      <c r="W172" s="251"/>
      <c r="X172" s="128">
        <f t="shared" si="29"/>
        <v>0</v>
      </c>
      <c r="Y172" s="128">
        <f t="shared" si="30"/>
        <v>0</v>
      </c>
      <c r="Z172" s="251"/>
      <c r="AA172" s="251"/>
      <c r="AB172" s="251"/>
    </row>
    <row r="173" spans="1:28" s="127" customFormat="1" x14ac:dyDescent="0.35">
      <c r="A173" s="214" t="s">
        <v>145</v>
      </c>
      <c r="B173" s="215">
        <v>105529</v>
      </c>
      <c r="C173" s="215" t="s">
        <v>16</v>
      </c>
      <c r="D173" s="215" t="s">
        <v>17</v>
      </c>
      <c r="E173" s="215">
        <v>70454985</v>
      </c>
      <c r="F173" s="215">
        <v>20</v>
      </c>
      <c r="G173" s="215" t="s">
        <v>742</v>
      </c>
      <c r="H173" s="221" t="s">
        <v>1208</v>
      </c>
      <c r="I173" s="234" t="s">
        <v>982</v>
      </c>
      <c r="J173" s="207">
        <v>603.5</v>
      </c>
      <c r="K173" s="211"/>
      <c r="L173" s="127" t="str">
        <f t="shared" si="23"/>
        <v>0070454985000020</v>
      </c>
      <c r="M173" s="127">
        <f t="shared" si="31"/>
        <v>16</v>
      </c>
      <c r="N173" s="127" t="str">
        <f t="shared" si="24"/>
        <v>00000000/Z_DSDR</v>
      </c>
      <c r="O173" s="236">
        <f t="shared" si="25"/>
        <v>0</v>
      </c>
      <c r="P173" s="236">
        <f t="shared" si="26"/>
        <v>0</v>
      </c>
      <c r="Q173" s="236">
        <f t="shared" si="26"/>
        <v>0</v>
      </c>
      <c r="R173" s="236">
        <f t="shared" si="26"/>
        <v>0</v>
      </c>
      <c r="S173" s="238">
        <f>IF(O173=1,0,IF(P173=1,'WHT Rates - MPEG HEVC VIA'!$H$3,IF(Q173=1,'WHT Rates - MPEG HEVC VIA'!$H$11,IF(R173=1,'Via Summary'!$B$9,_xlfn.XLOOKUP(D173,'WHT Rates'!$B$4:$B$56,'WHT Rates'!$C$4:$C$56)/100))))</f>
        <v>0</v>
      </c>
      <c r="T173" s="244">
        <f t="shared" si="27"/>
        <v>0</v>
      </c>
      <c r="U173" s="238">
        <f>IF(O173=1,0,IF(P173=1,'WHT Rates - MPEG HEVC VIA'!$H$3,IF(Q173=1,'WHT Rates - MPEG HEVC VIA'!$H$11,IF(R173=1,'Via Summary'!$B$9,_xlfn.XLOOKUP(D173,'WHT Rates'!$B$4:$B$56,'WHT Rates'!$E$4:$E$56)/100))))</f>
        <v>0</v>
      </c>
      <c r="V173" s="244">
        <f t="shared" si="28"/>
        <v>0</v>
      </c>
      <c r="W173" s="251"/>
      <c r="X173" s="128">
        <f t="shared" si="29"/>
        <v>0</v>
      </c>
      <c r="Y173" s="128">
        <f t="shared" si="30"/>
        <v>0</v>
      </c>
      <c r="Z173" s="251"/>
      <c r="AA173" s="251"/>
      <c r="AB173" s="251"/>
    </row>
    <row r="174" spans="1:28" s="127" customFormat="1" x14ac:dyDescent="0.35">
      <c r="A174" s="214" t="s">
        <v>145</v>
      </c>
      <c r="B174" s="215">
        <v>105529</v>
      </c>
      <c r="C174" s="215" t="s">
        <v>16</v>
      </c>
      <c r="D174" s="215" t="s">
        <v>17</v>
      </c>
      <c r="E174" s="215">
        <v>70454985</v>
      </c>
      <c r="F174" s="215">
        <v>30</v>
      </c>
      <c r="G174" s="215" t="s">
        <v>742</v>
      </c>
      <c r="H174" s="221" t="s">
        <v>1209</v>
      </c>
      <c r="I174" s="234" t="s">
        <v>982</v>
      </c>
      <c r="J174" s="207">
        <v>603.5</v>
      </c>
      <c r="K174" s="211"/>
      <c r="L174" s="127" t="str">
        <f t="shared" si="23"/>
        <v>0070454985000030</v>
      </c>
      <c r="M174" s="127">
        <f t="shared" si="31"/>
        <v>16</v>
      </c>
      <c r="N174" s="127" t="str">
        <f t="shared" si="24"/>
        <v>00000000/Z_DSDR</v>
      </c>
      <c r="O174" s="236">
        <f t="shared" si="25"/>
        <v>0</v>
      </c>
      <c r="P174" s="236">
        <f t="shared" si="26"/>
        <v>0</v>
      </c>
      <c r="Q174" s="236">
        <f t="shared" si="26"/>
        <v>0</v>
      </c>
      <c r="R174" s="236">
        <f t="shared" si="26"/>
        <v>0</v>
      </c>
      <c r="S174" s="238">
        <f>IF(O174=1,0,IF(P174=1,'WHT Rates - MPEG HEVC VIA'!$H$3,IF(Q174=1,'WHT Rates - MPEG HEVC VIA'!$H$11,IF(R174=1,'Via Summary'!$B$9,_xlfn.XLOOKUP(D174,'WHT Rates'!$B$4:$B$56,'WHT Rates'!$C$4:$C$56)/100))))</f>
        <v>0</v>
      </c>
      <c r="T174" s="244">
        <f t="shared" si="27"/>
        <v>0</v>
      </c>
      <c r="U174" s="238">
        <f>IF(O174=1,0,IF(P174=1,'WHT Rates - MPEG HEVC VIA'!$H$3,IF(Q174=1,'WHT Rates - MPEG HEVC VIA'!$H$11,IF(R174=1,'Via Summary'!$B$9,_xlfn.XLOOKUP(D174,'WHT Rates'!$B$4:$B$56,'WHT Rates'!$E$4:$E$56)/100))))</f>
        <v>0</v>
      </c>
      <c r="V174" s="244">
        <f t="shared" si="28"/>
        <v>0</v>
      </c>
      <c r="W174" s="251"/>
      <c r="X174" s="128">
        <f t="shared" si="29"/>
        <v>0</v>
      </c>
      <c r="Y174" s="128">
        <f t="shared" si="30"/>
        <v>0</v>
      </c>
      <c r="Z174" s="251"/>
      <c r="AA174" s="251"/>
      <c r="AB174" s="251"/>
    </row>
    <row r="175" spans="1:28" s="127" customFormat="1" x14ac:dyDescent="0.35">
      <c r="A175" s="214" t="s">
        <v>145</v>
      </c>
      <c r="B175" s="215">
        <v>105529</v>
      </c>
      <c r="C175" s="215" t="s">
        <v>16</v>
      </c>
      <c r="D175" s="215" t="s">
        <v>17</v>
      </c>
      <c r="E175" s="215">
        <v>70454985</v>
      </c>
      <c r="F175" s="215">
        <v>40</v>
      </c>
      <c r="G175" s="215" t="s">
        <v>742</v>
      </c>
      <c r="H175" s="221" t="s">
        <v>1210</v>
      </c>
      <c r="I175" s="234" t="s">
        <v>982</v>
      </c>
      <c r="J175" s="207">
        <v>603.5</v>
      </c>
      <c r="K175" s="211"/>
      <c r="L175" s="127" t="str">
        <f t="shared" si="23"/>
        <v>0070454985000040</v>
      </c>
      <c r="M175" s="127">
        <f t="shared" si="31"/>
        <v>16</v>
      </c>
      <c r="N175" s="127" t="str">
        <f t="shared" si="24"/>
        <v>00000000/Z_DSDR</v>
      </c>
      <c r="O175" s="236">
        <f t="shared" si="25"/>
        <v>0</v>
      </c>
      <c r="P175" s="236">
        <f t="shared" si="26"/>
        <v>0</v>
      </c>
      <c r="Q175" s="236">
        <f t="shared" si="26"/>
        <v>0</v>
      </c>
      <c r="R175" s="236">
        <f t="shared" si="26"/>
        <v>0</v>
      </c>
      <c r="S175" s="238">
        <f>IF(O175=1,0,IF(P175=1,'WHT Rates - MPEG HEVC VIA'!$H$3,IF(Q175=1,'WHT Rates - MPEG HEVC VIA'!$H$11,IF(R175=1,'Via Summary'!$B$9,_xlfn.XLOOKUP(D175,'WHT Rates'!$B$4:$B$56,'WHT Rates'!$C$4:$C$56)/100))))</f>
        <v>0</v>
      </c>
      <c r="T175" s="244">
        <f t="shared" si="27"/>
        <v>0</v>
      </c>
      <c r="U175" s="238">
        <f>IF(O175=1,0,IF(P175=1,'WHT Rates - MPEG HEVC VIA'!$H$3,IF(Q175=1,'WHT Rates - MPEG HEVC VIA'!$H$11,IF(R175=1,'Via Summary'!$B$9,_xlfn.XLOOKUP(D175,'WHT Rates'!$B$4:$B$56,'WHT Rates'!$E$4:$E$56)/100))))</f>
        <v>0</v>
      </c>
      <c r="V175" s="244">
        <f t="shared" si="28"/>
        <v>0</v>
      </c>
      <c r="W175" s="251"/>
      <c r="X175" s="128">
        <f t="shared" si="29"/>
        <v>0</v>
      </c>
      <c r="Y175" s="128">
        <f t="shared" si="30"/>
        <v>0</v>
      </c>
      <c r="Z175" s="251"/>
      <c r="AA175" s="251"/>
      <c r="AB175" s="251"/>
    </row>
    <row r="176" spans="1:28" s="127" customFormat="1" x14ac:dyDescent="0.35">
      <c r="A176" s="214" t="s">
        <v>145</v>
      </c>
      <c r="B176" s="215">
        <v>105529</v>
      </c>
      <c r="C176" s="215" t="s">
        <v>16</v>
      </c>
      <c r="D176" s="215" t="s">
        <v>17</v>
      </c>
      <c r="E176" s="215">
        <v>70454985</v>
      </c>
      <c r="F176" s="215">
        <v>50</v>
      </c>
      <c r="G176" s="215" t="s">
        <v>742</v>
      </c>
      <c r="H176" s="221" t="s">
        <v>1211</v>
      </c>
      <c r="I176" s="234" t="s">
        <v>982</v>
      </c>
      <c r="J176" s="207">
        <v>10518.13</v>
      </c>
      <c r="K176" s="211"/>
      <c r="L176" s="127" t="str">
        <f t="shared" si="23"/>
        <v>0070454985000050</v>
      </c>
      <c r="M176" s="127">
        <f t="shared" si="31"/>
        <v>16</v>
      </c>
      <c r="N176" s="127" t="str">
        <f t="shared" si="24"/>
        <v>00000000/Z_DSDR</v>
      </c>
      <c r="O176" s="236">
        <f t="shared" si="25"/>
        <v>0</v>
      </c>
      <c r="P176" s="236">
        <f t="shared" si="26"/>
        <v>0</v>
      </c>
      <c r="Q176" s="236">
        <f t="shared" si="26"/>
        <v>0</v>
      </c>
      <c r="R176" s="236">
        <f t="shared" si="26"/>
        <v>0</v>
      </c>
      <c r="S176" s="238">
        <f>IF(O176=1,0,IF(P176=1,'WHT Rates - MPEG HEVC VIA'!$H$3,IF(Q176=1,'WHT Rates - MPEG HEVC VIA'!$H$11,IF(R176=1,'Via Summary'!$B$9,_xlfn.XLOOKUP(D176,'WHT Rates'!$B$4:$B$56,'WHT Rates'!$C$4:$C$56)/100))))</f>
        <v>0</v>
      </c>
      <c r="T176" s="244">
        <f t="shared" si="27"/>
        <v>0</v>
      </c>
      <c r="U176" s="238">
        <f>IF(O176=1,0,IF(P176=1,'WHT Rates - MPEG HEVC VIA'!$H$3,IF(Q176=1,'WHT Rates - MPEG HEVC VIA'!$H$11,IF(R176=1,'Via Summary'!$B$9,_xlfn.XLOOKUP(D176,'WHT Rates'!$B$4:$B$56,'WHT Rates'!$E$4:$E$56)/100))))</f>
        <v>0</v>
      </c>
      <c r="V176" s="244">
        <f t="shared" si="28"/>
        <v>0</v>
      </c>
      <c r="W176" s="251"/>
      <c r="X176" s="128">
        <f t="shared" si="29"/>
        <v>0</v>
      </c>
      <c r="Y176" s="128">
        <f t="shared" si="30"/>
        <v>0</v>
      </c>
      <c r="Z176" s="251"/>
      <c r="AA176" s="251"/>
      <c r="AB176" s="251"/>
    </row>
    <row r="177" spans="1:28" s="127" customFormat="1" x14ac:dyDescent="0.35">
      <c r="A177" s="214" t="s">
        <v>145</v>
      </c>
      <c r="B177" s="215">
        <v>105529</v>
      </c>
      <c r="C177" s="215" t="s">
        <v>16</v>
      </c>
      <c r="D177" s="215" t="s">
        <v>17</v>
      </c>
      <c r="E177" s="215">
        <v>70454985</v>
      </c>
      <c r="F177" s="215">
        <v>60</v>
      </c>
      <c r="G177" s="215" t="s">
        <v>743</v>
      </c>
      <c r="H177" s="221" t="s">
        <v>1212</v>
      </c>
      <c r="I177" s="234" t="s">
        <v>982</v>
      </c>
      <c r="J177" s="207">
        <v>19456</v>
      </c>
      <c r="K177" s="211"/>
      <c r="L177" s="127" t="str">
        <f t="shared" si="23"/>
        <v>0070454985000060</v>
      </c>
      <c r="M177" s="127">
        <f t="shared" si="31"/>
        <v>16</v>
      </c>
      <c r="N177" s="127" t="str">
        <f t="shared" si="24"/>
        <v>00000000/Z_DSDI</v>
      </c>
      <c r="O177" s="236">
        <f t="shared" si="25"/>
        <v>0</v>
      </c>
      <c r="P177" s="236">
        <f t="shared" si="26"/>
        <v>0</v>
      </c>
      <c r="Q177" s="236">
        <f t="shared" si="26"/>
        <v>0</v>
      </c>
      <c r="R177" s="236">
        <f t="shared" si="26"/>
        <v>0</v>
      </c>
      <c r="S177" s="238">
        <f>IF(O177=1,0,IF(P177=1,'WHT Rates - MPEG HEVC VIA'!$H$3,IF(Q177=1,'WHT Rates - MPEG HEVC VIA'!$H$11,IF(R177=1,'Via Summary'!$B$9,_xlfn.XLOOKUP(D177,'WHT Rates'!$B$4:$B$56,'WHT Rates'!$C$4:$C$56)/100))))</f>
        <v>0</v>
      </c>
      <c r="T177" s="244">
        <f t="shared" si="27"/>
        <v>0</v>
      </c>
      <c r="U177" s="238">
        <f>IF(O177=1,0,IF(P177=1,'WHT Rates - MPEG HEVC VIA'!$H$3,IF(Q177=1,'WHT Rates - MPEG HEVC VIA'!$H$11,IF(R177=1,'Via Summary'!$B$9,_xlfn.XLOOKUP(D177,'WHT Rates'!$B$4:$B$56,'WHT Rates'!$E$4:$E$56)/100))))</f>
        <v>0</v>
      </c>
      <c r="V177" s="244">
        <f t="shared" si="28"/>
        <v>0</v>
      </c>
      <c r="W177" s="251"/>
      <c r="X177" s="128">
        <f t="shared" si="29"/>
        <v>0</v>
      </c>
      <c r="Y177" s="128">
        <f t="shared" si="30"/>
        <v>0</v>
      </c>
      <c r="Z177" s="251"/>
      <c r="AA177" s="251"/>
      <c r="AB177" s="251"/>
    </row>
    <row r="178" spans="1:28" s="127" customFormat="1" x14ac:dyDescent="0.35">
      <c r="A178" s="214" t="s">
        <v>211</v>
      </c>
      <c r="B178" s="215">
        <v>107733</v>
      </c>
      <c r="C178" s="215" t="s">
        <v>120</v>
      </c>
      <c r="D178" s="215" t="s">
        <v>121</v>
      </c>
      <c r="E178" s="215">
        <v>70454911</v>
      </c>
      <c r="F178" s="215">
        <v>10</v>
      </c>
      <c r="G178" s="215" t="s">
        <v>744</v>
      </c>
      <c r="H178" s="221" t="s">
        <v>1213</v>
      </c>
      <c r="I178" s="234" t="s">
        <v>978</v>
      </c>
      <c r="J178" s="207">
        <v>10576</v>
      </c>
      <c r="K178" s="211"/>
      <c r="L178" s="127" t="str">
        <f t="shared" si="23"/>
        <v>0070454911000010</v>
      </c>
      <c r="M178" s="127">
        <f t="shared" si="31"/>
        <v>16</v>
      </c>
      <c r="N178" s="127" t="str">
        <f t="shared" si="24"/>
        <v>00000000/Z_SPKI</v>
      </c>
      <c r="O178" s="236">
        <f t="shared" si="25"/>
        <v>0</v>
      </c>
      <c r="P178" s="236">
        <f t="shared" si="26"/>
        <v>0</v>
      </c>
      <c r="Q178" s="236">
        <f t="shared" si="26"/>
        <v>0</v>
      </c>
      <c r="R178" s="236">
        <f t="shared" si="26"/>
        <v>0</v>
      </c>
      <c r="S178" s="238">
        <f>IF(O178=1,0,IF(P178=1,'WHT Rates - MPEG HEVC VIA'!$H$3,IF(Q178=1,'WHT Rates - MPEG HEVC VIA'!$H$11,IF(R178=1,'Via Summary'!$B$9,_xlfn.XLOOKUP(D178,'WHT Rates'!$B$4:$B$56,'WHT Rates'!$C$4:$C$56)/100))))</f>
        <v>0.2</v>
      </c>
      <c r="T178" s="244">
        <f t="shared" si="27"/>
        <v>2115.2000000000003</v>
      </c>
      <c r="U178" s="238">
        <f>IF(O178=1,0,IF(P178=1,'WHT Rates - MPEG HEVC VIA'!$H$3,IF(Q178=1,'WHT Rates - MPEG HEVC VIA'!$H$11,IF(R178=1,'Via Summary'!$B$9,_xlfn.XLOOKUP(D178,'WHT Rates'!$B$4:$B$56,'WHT Rates'!$E$4:$E$56)/100))))</f>
        <v>0.1</v>
      </c>
      <c r="V178" s="244">
        <f t="shared" si="28"/>
        <v>0</v>
      </c>
      <c r="W178" s="251"/>
      <c r="X178" s="128">
        <f t="shared" si="29"/>
        <v>-2115.1999999999998</v>
      </c>
      <c r="Y178" s="128">
        <f t="shared" si="30"/>
        <v>0</v>
      </c>
      <c r="Z178" s="251"/>
      <c r="AA178" s="251"/>
      <c r="AB178" s="251"/>
    </row>
    <row r="179" spans="1:28" s="127" customFormat="1" x14ac:dyDescent="0.35">
      <c r="A179" s="214" t="s">
        <v>234</v>
      </c>
      <c r="B179" s="215">
        <v>114130</v>
      </c>
      <c r="C179" s="215" t="s">
        <v>136</v>
      </c>
      <c r="D179" s="215" t="s">
        <v>137</v>
      </c>
      <c r="E179" s="215">
        <v>70454894</v>
      </c>
      <c r="F179" s="215">
        <v>10</v>
      </c>
      <c r="G179" s="215" t="s">
        <v>759</v>
      </c>
      <c r="H179" s="221" t="s">
        <v>1214</v>
      </c>
      <c r="I179" s="234" t="s">
        <v>979</v>
      </c>
      <c r="J179" s="207">
        <v>8800</v>
      </c>
      <c r="K179" s="211"/>
      <c r="L179" s="127" t="str">
        <f t="shared" si="23"/>
        <v>0070454894000010</v>
      </c>
      <c r="M179" s="127">
        <f t="shared" si="31"/>
        <v>16</v>
      </c>
      <c r="N179" s="127" t="str">
        <f t="shared" si="24"/>
        <v>00000000/Z_GCA</v>
      </c>
      <c r="O179" s="236">
        <f t="shared" si="25"/>
        <v>0</v>
      </c>
      <c r="P179" s="236">
        <f t="shared" si="26"/>
        <v>0</v>
      </c>
      <c r="Q179" s="236">
        <f t="shared" si="26"/>
        <v>0</v>
      </c>
      <c r="R179" s="236">
        <f t="shared" si="26"/>
        <v>0</v>
      </c>
      <c r="S179" s="238">
        <f>IF(O179=1,0,IF(P179=1,'WHT Rates - MPEG HEVC VIA'!$H$3,IF(Q179=1,'WHT Rates - MPEG HEVC VIA'!$H$11,IF(R179=1,'Via Summary'!$B$9,_xlfn.XLOOKUP(D179,'WHT Rates'!$B$4:$B$56,'WHT Rates'!$C$4:$C$56)/100))))</f>
        <v>0</v>
      </c>
      <c r="T179" s="244">
        <f t="shared" si="27"/>
        <v>0</v>
      </c>
      <c r="U179" s="238">
        <f>IF(O179=1,0,IF(P179=1,'WHT Rates - MPEG HEVC VIA'!$H$3,IF(Q179=1,'WHT Rates - MPEG HEVC VIA'!$H$11,IF(R179=1,'Via Summary'!$B$9,_xlfn.XLOOKUP(D179,'WHT Rates'!$B$4:$B$56,'WHT Rates'!$E$4:$E$56)/100))))</f>
        <v>0</v>
      </c>
      <c r="V179" s="244">
        <f t="shared" si="28"/>
        <v>0</v>
      </c>
      <c r="W179" s="251"/>
      <c r="X179" s="128">
        <f t="shared" si="29"/>
        <v>0</v>
      </c>
      <c r="Y179" s="128">
        <f t="shared" si="30"/>
        <v>0</v>
      </c>
      <c r="Z179" s="251"/>
      <c r="AA179" s="251"/>
      <c r="AB179" s="251"/>
    </row>
    <row r="180" spans="1:28" s="127" customFormat="1" x14ac:dyDescent="0.35">
      <c r="A180" s="214" t="s">
        <v>100</v>
      </c>
      <c r="B180" s="215">
        <v>105265</v>
      </c>
      <c r="C180" s="215" t="s">
        <v>98</v>
      </c>
      <c r="D180" s="215" t="s">
        <v>99</v>
      </c>
      <c r="E180" s="215">
        <v>70454766</v>
      </c>
      <c r="F180" s="215">
        <v>10</v>
      </c>
      <c r="G180" s="215" t="s">
        <v>694</v>
      </c>
      <c r="H180" s="221" t="s">
        <v>1215</v>
      </c>
      <c r="I180" s="234" t="s">
        <v>978</v>
      </c>
      <c r="J180" s="207"/>
      <c r="K180" s="211">
        <v>2844.1</v>
      </c>
      <c r="L180" s="127" t="str">
        <f t="shared" si="23"/>
        <v>0070454766000010</v>
      </c>
      <c r="M180" s="127">
        <f t="shared" si="31"/>
        <v>16</v>
      </c>
      <c r="N180" s="127" t="str">
        <f t="shared" si="24"/>
        <v>00000000/Z_DTV</v>
      </c>
      <c r="O180" s="236">
        <f t="shared" si="25"/>
        <v>0</v>
      </c>
      <c r="P180" s="236">
        <f t="shared" si="26"/>
        <v>0</v>
      </c>
      <c r="Q180" s="236">
        <f t="shared" si="26"/>
        <v>0</v>
      </c>
      <c r="R180" s="236">
        <f t="shared" si="26"/>
        <v>0</v>
      </c>
      <c r="S180" s="238">
        <f>IF(O180=1,0,IF(P180=1,'WHT Rates - MPEG HEVC VIA'!$H$3,IF(Q180=1,'WHT Rates - MPEG HEVC VIA'!$H$11,IF(R180=1,'Via Summary'!$B$9,_xlfn.XLOOKUP(D180,'WHT Rates'!$B$4:$B$56,'WHT Rates'!$C$4:$C$56)/100))))</f>
        <v>0.16500000000000001</v>
      </c>
      <c r="T180" s="244">
        <f t="shared" si="27"/>
        <v>0</v>
      </c>
      <c r="U180" s="238">
        <f>IF(O180=1,0,IF(P180=1,'WHT Rates - MPEG HEVC VIA'!$H$3,IF(Q180=1,'WHT Rates - MPEG HEVC VIA'!$H$11,IF(R180=1,'Via Summary'!$B$9,_xlfn.XLOOKUP(D180,'WHT Rates'!$B$4:$B$56,'WHT Rates'!$E$4:$E$56)/100))))</f>
        <v>0.1</v>
      </c>
      <c r="V180" s="244">
        <f t="shared" si="28"/>
        <v>284.41000000000003</v>
      </c>
      <c r="W180" s="251"/>
      <c r="X180" s="128">
        <f t="shared" si="29"/>
        <v>0</v>
      </c>
      <c r="Y180" s="128">
        <f t="shared" si="30"/>
        <v>-284.41000000000003</v>
      </c>
      <c r="Z180" s="251"/>
      <c r="AA180" s="251"/>
      <c r="AB180" s="251"/>
    </row>
    <row r="181" spans="1:28" s="127" customFormat="1" x14ac:dyDescent="0.35">
      <c r="A181" s="214" t="s">
        <v>100</v>
      </c>
      <c r="B181" s="215">
        <v>105265</v>
      </c>
      <c r="C181" s="215" t="s">
        <v>98</v>
      </c>
      <c r="D181" s="215" t="s">
        <v>99</v>
      </c>
      <c r="E181" s="215">
        <v>70454766</v>
      </c>
      <c r="F181" s="215">
        <v>20</v>
      </c>
      <c r="G181" s="215" t="s">
        <v>1041</v>
      </c>
      <c r="H181" s="221" t="s">
        <v>1216</v>
      </c>
      <c r="I181" s="234" t="s">
        <v>978</v>
      </c>
      <c r="J181" s="207"/>
      <c r="K181" s="211">
        <v>-5000</v>
      </c>
      <c r="L181" s="127" t="str">
        <f t="shared" si="23"/>
        <v>0070454766000020</v>
      </c>
      <c r="M181" s="127">
        <f t="shared" si="31"/>
        <v>16</v>
      </c>
      <c r="N181" s="127" t="str">
        <f t="shared" si="24"/>
        <v>00000000/CL LIC CC</v>
      </c>
      <c r="O181" s="236">
        <f t="shared" si="25"/>
        <v>0</v>
      </c>
      <c r="P181" s="236">
        <f t="shared" si="26"/>
        <v>0</v>
      </c>
      <c r="Q181" s="236">
        <f t="shared" si="26"/>
        <v>0</v>
      </c>
      <c r="R181" s="236">
        <f t="shared" si="26"/>
        <v>0</v>
      </c>
      <c r="S181" s="238">
        <f>IF(O181=1,0,IF(P181=1,'WHT Rates - MPEG HEVC VIA'!$H$3,IF(Q181=1,'WHT Rates - MPEG HEVC VIA'!$H$11,IF(R181=1,'Via Summary'!$B$9,_xlfn.XLOOKUP(D181,'WHT Rates'!$B$4:$B$56,'WHT Rates'!$C$4:$C$56)/100))))</f>
        <v>0.16500000000000001</v>
      </c>
      <c r="T181" s="244">
        <f t="shared" si="27"/>
        <v>0</v>
      </c>
      <c r="U181" s="238">
        <f>IF(O181=1,0,IF(P181=1,'WHT Rates - MPEG HEVC VIA'!$H$3,IF(Q181=1,'WHT Rates - MPEG HEVC VIA'!$H$11,IF(R181=1,'Via Summary'!$B$9,_xlfn.XLOOKUP(D181,'WHT Rates'!$B$4:$B$56,'WHT Rates'!$E$4:$E$56)/100))))</f>
        <v>0.1</v>
      </c>
      <c r="V181" s="244">
        <f t="shared" si="28"/>
        <v>-500</v>
      </c>
      <c r="W181" s="251"/>
      <c r="X181" s="128">
        <f t="shared" si="29"/>
        <v>0</v>
      </c>
      <c r="Y181" s="128">
        <f t="shared" si="30"/>
        <v>500</v>
      </c>
      <c r="Z181" s="251"/>
      <c r="AA181" s="251"/>
      <c r="AB181" s="251"/>
    </row>
    <row r="182" spans="1:28" s="127" customFormat="1" x14ac:dyDescent="0.35">
      <c r="A182" s="214" t="s">
        <v>100</v>
      </c>
      <c r="B182" s="215">
        <v>105265</v>
      </c>
      <c r="C182" s="215" t="s">
        <v>98</v>
      </c>
      <c r="D182" s="215" t="s">
        <v>99</v>
      </c>
      <c r="E182" s="215">
        <v>70454766</v>
      </c>
      <c r="F182" s="215">
        <v>20</v>
      </c>
      <c r="G182" s="215" t="s">
        <v>694</v>
      </c>
      <c r="H182" s="221" t="s">
        <v>1216</v>
      </c>
      <c r="I182" s="234" t="s">
        <v>978</v>
      </c>
      <c r="J182" s="207"/>
      <c r="K182" s="211">
        <v>41314.400000000001</v>
      </c>
      <c r="L182" s="127" t="str">
        <f t="shared" si="23"/>
        <v>0070454766000020</v>
      </c>
      <c r="M182" s="127">
        <f t="shared" si="31"/>
        <v>16</v>
      </c>
      <c r="N182" s="127" t="str">
        <f t="shared" si="24"/>
        <v>00000000/Z_DTV</v>
      </c>
      <c r="O182" s="236">
        <f t="shared" si="25"/>
        <v>0</v>
      </c>
      <c r="P182" s="236">
        <f t="shared" si="26"/>
        <v>0</v>
      </c>
      <c r="Q182" s="236">
        <f t="shared" si="26"/>
        <v>0</v>
      </c>
      <c r="R182" s="236">
        <f t="shared" si="26"/>
        <v>0</v>
      </c>
      <c r="S182" s="238">
        <f>IF(O182=1,0,IF(P182=1,'WHT Rates - MPEG HEVC VIA'!$H$3,IF(Q182=1,'WHT Rates - MPEG HEVC VIA'!$H$11,IF(R182=1,'Via Summary'!$B$9,_xlfn.XLOOKUP(D182,'WHT Rates'!$B$4:$B$56,'WHT Rates'!$C$4:$C$56)/100))))</f>
        <v>0.16500000000000001</v>
      </c>
      <c r="T182" s="244">
        <f t="shared" si="27"/>
        <v>0</v>
      </c>
      <c r="U182" s="238">
        <f>IF(O182=1,0,IF(P182=1,'WHT Rates - MPEG HEVC VIA'!$H$3,IF(Q182=1,'WHT Rates - MPEG HEVC VIA'!$H$11,IF(R182=1,'Via Summary'!$B$9,_xlfn.XLOOKUP(D182,'WHT Rates'!$B$4:$B$56,'WHT Rates'!$E$4:$E$56)/100))))</f>
        <v>0.1</v>
      </c>
      <c r="V182" s="244">
        <f t="shared" si="28"/>
        <v>4131.4400000000005</v>
      </c>
      <c r="W182" s="251"/>
      <c r="X182" s="128">
        <f t="shared" si="29"/>
        <v>0</v>
      </c>
      <c r="Y182" s="128">
        <f t="shared" si="30"/>
        <v>-4131.4399999999996</v>
      </c>
      <c r="Z182" s="251"/>
      <c r="AA182" s="251"/>
      <c r="AB182" s="251"/>
    </row>
    <row r="183" spans="1:28" s="127" customFormat="1" x14ac:dyDescent="0.35">
      <c r="A183" s="214" t="s">
        <v>146</v>
      </c>
      <c r="B183" s="215">
        <v>105531</v>
      </c>
      <c r="C183" s="215" t="s">
        <v>114</v>
      </c>
      <c r="D183" s="215" t="s">
        <v>115</v>
      </c>
      <c r="E183" s="215">
        <v>70454998</v>
      </c>
      <c r="F183" s="215">
        <v>10</v>
      </c>
      <c r="G183" s="215" t="s">
        <v>697</v>
      </c>
      <c r="H183" s="221" t="s">
        <v>1217</v>
      </c>
      <c r="I183" s="234" t="s">
        <v>978</v>
      </c>
      <c r="J183" s="207">
        <v>16463.7</v>
      </c>
      <c r="K183" s="211"/>
      <c r="L183" s="127" t="str">
        <f t="shared" si="23"/>
        <v>0070454998000010</v>
      </c>
      <c r="M183" s="127">
        <f t="shared" si="31"/>
        <v>16</v>
      </c>
      <c r="N183" s="127" t="str">
        <f t="shared" si="24"/>
        <v>00000000/Z_SBA</v>
      </c>
      <c r="O183" s="236">
        <f t="shared" si="25"/>
        <v>0</v>
      </c>
      <c r="P183" s="236">
        <f t="shared" si="26"/>
        <v>0</v>
      </c>
      <c r="Q183" s="236">
        <f t="shared" si="26"/>
        <v>0</v>
      </c>
      <c r="R183" s="236">
        <f t="shared" si="26"/>
        <v>0</v>
      </c>
      <c r="S183" s="238">
        <f>IF(O183=1,0,IF(P183=1,'WHT Rates - MPEG HEVC VIA'!$H$3,IF(Q183=1,'WHT Rates - MPEG HEVC VIA'!$H$11,IF(R183=1,'Via Summary'!$B$9,_xlfn.XLOOKUP(D183,'WHT Rates'!$B$4:$B$56,'WHT Rates'!$C$4:$C$56)/100))))</f>
        <v>0.1</v>
      </c>
      <c r="T183" s="244">
        <f t="shared" si="27"/>
        <v>1646.3700000000001</v>
      </c>
      <c r="U183" s="238">
        <f>IF(O183=1,0,IF(P183=1,'WHT Rates - MPEG HEVC VIA'!$H$3,IF(Q183=1,'WHT Rates - MPEG HEVC VIA'!$H$11,IF(R183=1,'Via Summary'!$B$9,_xlfn.XLOOKUP(D183,'WHT Rates'!$B$4:$B$56,'WHT Rates'!$E$4:$E$56)/100))))</f>
        <v>0</v>
      </c>
      <c r="V183" s="244">
        <f t="shared" si="28"/>
        <v>0</v>
      </c>
      <c r="W183" s="251"/>
      <c r="X183" s="128">
        <f t="shared" si="29"/>
        <v>-1646.37</v>
      </c>
      <c r="Y183" s="128">
        <f t="shared" si="30"/>
        <v>0</v>
      </c>
      <c r="Z183" s="251"/>
      <c r="AA183" s="251"/>
      <c r="AB183" s="251"/>
    </row>
    <row r="184" spans="1:28" s="127" customFormat="1" x14ac:dyDescent="0.35">
      <c r="A184" s="214" t="s">
        <v>146</v>
      </c>
      <c r="B184" s="215">
        <v>105531</v>
      </c>
      <c r="C184" s="215" t="s">
        <v>114</v>
      </c>
      <c r="D184" s="215" t="s">
        <v>115</v>
      </c>
      <c r="E184" s="215">
        <v>70454998</v>
      </c>
      <c r="F184" s="215">
        <v>20</v>
      </c>
      <c r="G184" s="215" t="s">
        <v>697</v>
      </c>
      <c r="H184" s="221" t="s">
        <v>1218</v>
      </c>
      <c r="I184" s="234" t="s">
        <v>978</v>
      </c>
      <c r="J184" s="207">
        <v>45.69</v>
      </c>
      <c r="K184" s="211"/>
      <c r="L184" s="127" t="str">
        <f t="shared" si="23"/>
        <v>0070454998000020</v>
      </c>
      <c r="M184" s="127">
        <f t="shared" si="31"/>
        <v>16</v>
      </c>
      <c r="N184" s="127" t="str">
        <f t="shared" si="24"/>
        <v>00000000/Z_SBA</v>
      </c>
      <c r="O184" s="236">
        <f t="shared" si="25"/>
        <v>0</v>
      </c>
      <c r="P184" s="236">
        <f t="shared" si="26"/>
        <v>0</v>
      </c>
      <c r="Q184" s="236">
        <f t="shared" si="26"/>
        <v>0</v>
      </c>
      <c r="R184" s="236">
        <f t="shared" si="26"/>
        <v>0</v>
      </c>
      <c r="S184" s="238">
        <f>IF(O184=1,0,IF(P184=1,'WHT Rates - MPEG HEVC VIA'!$H$3,IF(Q184=1,'WHT Rates - MPEG HEVC VIA'!$H$11,IF(R184=1,'Via Summary'!$B$9,_xlfn.XLOOKUP(D184,'WHT Rates'!$B$4:$B$56,'WHT Rates'!$C$4:$C$56)/100))))</f>
        <v>0.1</v>
      </c>
      <c r="T184" s="244">
        <f t="shared" si="27"/>
        <v>4.569</v>
      </c>
      <c r="U184" s="238">
        <f>IF(O184=1,0,IF(P184=1,'WHT Rates - MPEG HEVC VIA'!$H$3,IF(Q184=1,'WHT Rates - MPEG HEVC VIA'!$H$11,IF(R184=1,'Via Summary'!$B$9,_xlfn.XLOOKUP(D184,'WHT Rates'!$B$4:$B$56,'WHT Rates'!$E$4:$E$56)/100))))</f>
        <v>0</v>
      </c>
      <c r="V184" s="244">
        <f t="shared" si="28"/>
        <v>0</v>
      </c>
      <c r="W184" s="251"/>
      <c r="X184" s="128">
        <f t="shared" si="29"/>
        <v>-4.57</v>
      </c>
      <c r="Y184" s="128">
        <f t="shared" si="30"/>
        <v>0</v>
      </c>
      <c r="Z184" s="251"/>
      <c r="AA184" s="251"/>
      <c r="AB184" s="251"/>
    </row>
    <row r="185" spans="1:28" s="127" customFormat="1" x14ac:dyDescent="0.35">
      <c r="A185" s="214" t="s">
        <v>146</v>
      </c>
      <c r="B185" s="215">
        <v>105531</v>
      </c>
      <c r="C185" s="215" t="s">
        <v>114</v>
      </c>
      <c r="D185" s="215" t="s">
        <v>115</v>
      </c>
      <c r="E185" s="215">
        <v>70454998</v>
      </c>
      <c r="F185" s="215">
        <v>30</v>
      </c>
      <c r="G185" s="215" t="s">
        <v>697</v>
      </c>
      <c r="H185" s="221" t="s">
        <v>1219</v>
      </c>
      <c r="I185" s="234" t="s">
        <v>978</v>
      </c>
      <c r="J185" s="207">
        <v>33.51</v>
      </c>
      <c r="K185" s="211"/>
      <c r="L185" s="127" t="str">
        <f t="shared" si="23"/>
        <v>0070454998000030</v>
      </c>
      <c r="M185" s="127">
        <f t="shared" si="31"/>
        <v>16</v>
      </c>
      <c r="N185" s="127" t="str">
        <f t="shared" si="24"/>
        <v>00000000/Z_SBA</v>
      </c>
      <c r="O185" s="236">
        <f t="shared" si="25"/>
        <v>0</v>
      </c>
      <c r="P185" s="236">
        <f t="shared" si="26"/>
        <v>0</v>
      </c>
      <c r="Q185" s="236">
        <f t="shared" si="26"/>
        <v>0</v>
      </c>
      <c r="R185" s="236">
        <f t="shared" si="26"/>
        <v>0</v>
      </c>
      <c r="S185" s="238">
        <f>IF(O185=1,0,IF(P185=1,'WHT Rates - MPEG HEVC VIA'!$H$3,IF(Q185=1,'WHT Rates - MPEG HEVC VIA'!$H$11,IF(R185=1,'Via Summary'!$B$9,_xlfn.XLOOKUP(D185,'WHT Rates'!$B$4:$B$56,'WHT Rates'!$C$4:$C$56)/100))))</f>
        <v>0.1</v>
      </c>
      <c r="T185" s="244">
        <f t="shared" si="27"/>
        <v>3.351</v>
      </c>
      <c r="U185" s="238">
        <f>IF(O185=1,0,IF(P185=1,'WHT Rates - MPEG HEVC VIA'!$H$3,IF(Q185=1,'WHT Rates - MPEG HEVC VIA'!$H$11,IF(R185=1,'Via Summary'!$B$9,_xlfn.XLOOKUP(D185,'WHT Rates'!$B$4:$B$56,'WHT Rates'!$E$4:$E$56)/100))))</f>
        <v>0</v>
      </c>
      <c r="V185" s="244">
        <f t="shared" si="28"/>
        <v>0</v>
      </c>
      <c r="W185" s="251"/>
      <c r="X185" s="128">
        <f t="shared" si="29"/>
        <v>-3.35</v>
      </c>
      <c r="Y185" s="128">
        <f t="shared" si="30"/>
        <v>0</v>
      </c>
      <c r="Z185" s="251"/>
      <c r="AA185" s="251"/>
      <c r="AB185" s="251"/>
    </row>
    <row r="186" spans="1:28" s="127" customFormat="1" x14ac:dyDescent="0.35">
      <c r="A186" s="214" t="s">
        <v>146</v>
      </c>
      <c r="B186" s="215">
        <v>105531</v>
      </c>
      <c r="C186" s="215" t="s">
        <v>114</v>
      </c>
      <c r="D186" s="215" t="s">
        <v>115</v>
      </c>
      <c r="E186" s="215">
        <v>70455011</v>
      </c>
      <c r="F186" s="215">
        <v>10</v>
      </c>
      <c r="G186" s="215" t="s">
        <v>745</v>
      </c>
      <c r="H186" s="221" t="s">
        <v>1220</v>
      </c>
      <c r="I186" s="234" t="s">
        <v>988</v>
      </c>
      <c r="J186" s="207">
        <v>19673.400000000001</v>
      </c>
      <c r="K186" s="211"/>
      <c r="L186" s="127" t="str">
        <f t="shared" si="23"/>
        <v>0070455011000010</v>
      </c>
      <c r="M186" s="127">
        <f t="shared" si="31"/>
        <v>16</v>
      </c>
      <c r="N186" s="127" t="str">
        <f t="shared" si="24"/>
        <v>00000000/Z_PCS</v>
      </c>
      <c r="O186" s="236">
        <f t="shared" si="25"/>
        <v>0</v>
      </c>
      <c r="P186" s="236">
        <f t="shared" si="26"/>
        <v>0</v>
      </c>
      <c r="Q186" s="236">
        <f t="shared" si="26"/>
        <v>0</v>
      </c>
      <c r="R186" s="236">
        <f t="shared" si="26"/>
        <v>0</v>
      </c>
      <c r="S186" s="238">
        <f>IF(O186=1,0,IF(P186=1,'WHT Rates - MPEG HEVC VIA'!$H$3,IF(Q186=1,'WHT Rates - MPEG HEVC VIA'!$H$11,IF(R186=1,'Via Summary'!$B$9,_xlfn.XLOOKUP(D186,'WHT Rates'!$B$4:$B$56,'WHT Rates'!$C$4:$C$56)/100))))</f>
        <v>0.1</v>
      </c>
      <c r="T186" s="244">
        <f t="shared" si="27"/>
        <v>1967.3400000000001</v>
      </c>
      <c r="U186" s="238">
        <f>IF(O186=1,0,IF(P186=1,'WHT Rates - MPEG HEVC VIA'!$H$3,IF(Q186=1,'WHT Rates - MPEG HEVC VIA'!$H$11,IF(R186=1,'Via Summary'!$B$9,_xlfn.XLOOKUP(D186,'WHT Rates'!$B$4:$B$56,'WHT Rates'!$E$4:$E$56)/100))))</f>
        <v>0</v>
      </c>
      <c r="V186" s="244">
        <f t="shared" si="28"/>
        <v>0</v>
      </c>
      <c r="W186" s="251"/>
      <c r="X186" s="128">
        <f t="shared" si="29"/>
        <v>-1967.34</v>
      </c>
      <c r="Y186" s="128">
        <f t="shared" si="30"/>
        <v>0</v>
      </c>
      <c r="Z186" s="251"/>
      <c r="AA186" s="251"/>
      <c r="AB186" s="251"/>
    </row>
    <row r="187" spans="1:28" s="127" customFormat="1" x14ac:dyDescent="0.35">
      <c r="A187" s="214" t="s">
        <v>146</v>
      </c>
      <c r="B187" s="215">
        <v>105531</v>
      </c>
      <c r="C187" s="215" t="s">
        <v>114</v>
      </c>
      <c r="D187" s="215" t="s">
        <v>115</v>
      </c>
      <c r="E187" s="215">
        <v>70455011</v>
      </c>
      <c r="F187" s="215">
        <v>20</v>
      </c>
      <c r="G187" s="215" t="s">
        <v>745</v>
      </c>
      <c r="H187" s="221" t="s">
        <v>1221</v>
      </c>
      <c r="I187" s="234" t="s">
        <v>988</v>
      </c>
      <c r="J187" s="207">
        <v>7430.1</v>
      </c>
      <c r="K187" s="211"/>
      <c r="L187" s="127" t="str">
        <f t="shared" si="23"/>
        <v>0070455011000020</v>
      </c>
      <c r="M187" s="127">
        <f t="shared" si="31"/>
        <v>16</v>
      </c>
      <c r="N187" s="127" t="str">
        <f t="shared" si="24"/>
        <v>00000000/Z_PCS</v>
      </c>
      <c r="O187" s="236">
        <f t="shared" si="25"/>
        <v>0</v>
      </c>
      <c r="P187" s="236">
        <f t="shared" si="26"/>
        <v>0</v>
      </c>
      <c r="Q187" s="236">
        <f t="shared" si="26"/>
        <v>0</v>
      </c>
      <c r="R187" s="236">
        <f t="shared" si="26"/>
        <v>0</v>
      </c>
      <c r="S187" s="238">
        <f>IF(O187=1,0,IF(P187=1,'WHT Rates - MPEG HEVC VIA'!$H$3,IF(Q187=1,'WHT Rates - MPEG HEVC VIA'!$H$11,IF(R187=1,'Via Summary'!$B$9,_xlfn.XLOOKUP(D187,'WHT Rates'!$B$4:$B$56,'WHT Rates'!$C$4:$C$56)/100))))</f>
        <v>0.1</v>
      </c>
      <c r="T187" s="244">
        <f t="shared" si="27"/>
        <v>743.0100000000001</v>
      </c>
      <c r="U187" s="238">
        <f>IF(O187=1,0,IF(P187=1,'WHT Rates - MPEG HEVC VIA'!$H$3,IF(Q187=1,'WHT Rates - MPEG HEVC VIA'!$H$11,IF(R187=1,'Via Summary'!$B$9,_xlfn.XLOOKUP(D187,'WHT Rates'!$B$4:$B$56,'WHT Rates'!$E$4:$E$56)/100))))</f>
        <v>0</v>
      </c>
      <c r="V187" s="244">
        <f t="shared" si="28"/>
        <v>0</v>
      </c>
      <c r="W187" s="251"/>
      <c r="X187" s="128">
        <f t="shared" si="29"/>
        <v>-743.01</v>
      </c>
      <c r="Y187" s="128">
        <f t="shared" si="30"/>
        <v>0</v>
      </c>
      <c r="Z187" s="251"/>
      <c r="AA187" s="251"/>
      <c r="AB187" s="251"/>
    </row>
    <row r="188" spans="1:28" s="127" customFormat="1" x14ac:dyDescent="0.35">
      <c r="A188" s="214" t="s">
        <v>147</v>
      </c>
      <c r="B188" s="215">
        <v>105532</v>
      </c>
      <c r="C188" s="215" t="s">
        <v>136</v>
      </c>
      <c r="D188" s="215" t="s">
        <v>137</v>
      </c>
      <c r="E188" s="215">
        <v>70455024</v>
      </c>
      <c r="F188" s="215">
        <v>10</v>
      </c>
      <c r="G188" s="215" t="s">
        <v>706</v>
      </c>
      <c r="H188" s="221" t="s">
        <v>1222</v>
      </c>
      <c r="I188" s="234" t="s">
        <v>978</v>
      </c>
      <c r="J188" s="207">
        <v>4294.68</v>
      </c>
      <c r="K188" s="211"/>
      <c r="L188" s="127" t="str">
        <f t="shared" si="23"/>
        <v>0070455024000010</v>
      </c>
      <c r="M188" s="127">
        <f t="shared" si="31"/>
        <v>16</v>
      </c>
      <c r="N188" s="127" t="str">
        <f t="shared" si="24"/>
        <v>00000000/Z_CSD</v>
      </c>
      <c r="O188" s="236">
        <f t="shared" si="25"/>
        <v>0</v>
      </c>
      <c r="P188" s="236">
        <f t="shared" si="26"/>
        <v>0</v>
      </c>
      <c r="Q188" s="236">
        <f t="shared" si="26"/>
        <v>0</v>
      </c>
      <c r="R188" s="236">
        <f t="shared" si="26"/>
        <v>0</v>
      </c>
      <c r="S188" s="238">
        <f>IF(O188=1,0,IF(P188=1,'WHT Rates - MPEG HEVC VIA'!$H$3,IF(Q188=1,'WHT Rates - MPEG HEVC VIA'!$H$11,IF(R188=1,'Via Summary'!$B$9,_xlfn.XLOOKUP(D188,'WHT Rates'!$B$4:$B$56,'WHT Rates'!$C$4:$C$56)/100))))</f>
        <v>0</v>
      </c>
      <c r="T188" s="244">
        <f t="shared" si="27"/>
        <v>0</v>
      </c>
      <c r="U188" s="238">
        <f>IF(O188=1,0,IF(P188=1,'WHT Rates - MPEG HEVC VIA'!$H$3,IF(Q188=1,'WHT Rates - MPEG HEVC VIA'!$H$11,IF(R188=1,'Via Summary'!$B$9,_xlfn.XLOOKUP(D188,'WHT Rates'!$B$4:$B$56,'WHT Rates'!$E$4:$E$56)/100))))</f>
        <v>0</v>
      </c>
      <c r="V188" s="244">
        <f t="shared" si="28"/>
        <v>0</v>
      </c>
      <c r="W188" s="251"/>
      <c r="X188" s="128">
        <f t="shared" si="29"/>
        <v>0</v>
      </c>
      <c r="Y188" s="128">
        <f t="shared" si="30"/>
        <v>0</v>
      </c>
      <c r="Z188" s="251"/>
      <c r="AA188" s="251"/>
      <c r="AB188" s="251"/>
    </row>
    <row r="189" spans="1:28" s="127" customFormat="1" x14ac:dyDescent="0.35">
      <c r="A189" s="214" t="s">
        <v>147</v>
      </c>
      <c r="B189" s="215">
        <v>105532</v>
      </c>
      <c r="C189" s="215" t="s">
        <v>136</v>
      </c>
      <c r="D189" s="215" t="s">
        <v>137</v>
      </c>
      <c r="E189" s="215">
        <v>70455024</v>
      </c>
      <c r="F189" s="215">
        <v>20</v>
      </c>
      <c r="G189" s="215" t="s">
        <v>706</v>
      </c>
      <c r="H189" s="221" t="s">
        <v>1223</v>
      </c>
      <c r="I189" s="234" t="s">
        <v>978</v>
      </c>
      <c r="J189" s="207">
        <v>416.12</v>
      </c>
      <c r="K189" s="211"/>
      <c r="L189" s="127" t="str">
        <f t="shared" si="23"/>
        <v>0070455024000020</v>
      </c>
      <c r="M189" s="127">
        <f t="shared" si="31"/>
        <v>16</v>
      </c>
      <c r="N189" s="127" t="str">
        <f t="shared" si="24"/>
        <v>00000000/Z_CSD</v>
      </c>
      <c r="O189" s="236">
        <f t="shared" si="25"/>
        <v>0</v>
      </c>
      <c r="P189" s="236">
        <f t="shared" si="26"/>
        <v>0</v>
      </c>
      <c r="Q189" s="236">
        <f t="shared" si="26"/>
        <v>0</v>
      </c>
      <c r="R189" s="236">
        <f t="shared" si="26"/>
        <v>0</v>
      </c>
      <c r="S189" s="238">
        <f>IF(O189=1,0,IF(P189=1,'WHT Rates - MPEG HEVC VIA'!$H$3,IF(Q189=1,'WHT Rates - MPEG HEVC VIA'!$H$11,IF(R189=1,'Via Summary'!$B$9,_xlfn.XLOOKUP(D189,'WHT Rates'!$B$4:$B$56,'WHT Rates'!$C$4:$C$56)/100))))</f>
        <v>0</v>
      </c>
      <c r="T189" s="244">
        <f t="shared" si="27"/>
        <v>0</v>
      </c>
      <c r="U189" s="238">
        <f>IF(O189=1,0,IF(P189=1,'WHT Rates - MPEG HEVC VIA'!$H$3,IF(Q189=1,'WHT Rates - MPEG HEVC VIA'!$H$11,IF(R189=1,'Via Summary'!$B$9,_xlfn.XLOOKUP(D189,'WHT Rates'!$B$4:$B$56,'WHT Rates'!$E$4:$E$56)/100))))</f>
        <v>0</v>
      </c>
      <c r="V189" s="244">
        <f t="shared" si="28"/>
        <v>0</v>
      </c>
      <c r="W189" s="251"/>
      <c r="X189" s="128">
        <f t="shared" si="29"/>
        <v>0</v>
      </c>
      <c r="Y189" s="128">
        <f t="shared" si="30"/>
        <v>0</v>
      </c>
      <c r="Z189" s="251"/>
      <c r="AA189" s="251"/>
      <c r="AB189" s="251"/>
    </row>
    <row r="190" spans="1:28" s="127" customFormat="1" x14ac:dyDescent="0.35">
      <c r="A190" s="214" t="s">
        <v>147</v>
      </c>
      <c r="B190" s="215">
        <v>105532</v>
      </c>
      <c r="C190" s="215" t="s">
        <v>136</v>
      </c>
      <c r="D190" s="215" t="s">
        <v>137</v>
      </c>
      <c r="E190" s="215">
        <v>70455024</v>
      </c>
      <c r="F190" s="215">
        <v>30</v>
      </c>
      <c r="G190" s="215" t="s">
        <v>706</v>
      </c>
      <c r="H190" s="221" t="s">
        <v>1224</v>
      </c>
      <c r="I190" s="234" t="s">
        <v>978</v>
      </c>
      <c r="J190" s="207">
        <v>395.48</v>
      </c>
      <c r="K190" s="211"/>
      <c r="L190" s="127" t="str">
        <f t="shared" si="23"/>
        <v>0070455024000030</v>
      </c>
      <c r="M190" s="127">
        <f t="shared" si="31"/>
        <v>16</v>
      </c>
      <c r="N190" s="127" t="str">
        <f t="shared" si="24"/>
        <v>00000000/Z_CSD</v>
      </c>
      <c r="O190" s="236">
        <f t="shared" si="25"/>
        <v>0</v>
      </c>
      <c r="P190" s="236">
        <f t="shared" si="26"/>
        <v>0</v>
      </c>
      <c r="Q190" s="236">
        <f t="shared" si="26"/>
        <v>0</v>
      </c>
      <c r="R190" s="236">
        <f t="shared" si="26"/>
        <v>0</v>
      </c>
      <c r="S190" s="238">
        <f>IF(O190=1,0,IF(P190=1,'WHT Rates - MPEG HEVC VIA'!$H$3,IF(Q190=1,'WHT Rates - MPEG HEVC VIA'!$H$11,IF(R190=1,'Via Summary'!$B$9,_xlfn.XLOOKUP(D190,'WHT Rates'!$B$4:$B$56,'WHT Rates'!$C$4:$C$56)/100))))</f>
        <v>0</v>
      </c>
      <c r="T190" s="244">
        <f t="shared" si="27"/>
        <v>0</v>
      </c>
      <c r="U190" s="238">
        <f>IF(O190=1,0,IF(P190=1,'WHT Rates - MPEG HEVC VIA'!$H$3,IF(Q190=1,'WHT Rates - MPEG HEVC VIA'!$H$11,IF(R190=1,'Via Summary'!$B$9,_xlfn.XLOOKUP(D190,'WHT Rates'!$B$4:$B$56,'WHT Rates'!$E$4:$E$56)/100))))</f>
        <v>0</v>
      </c>
      <c r="V190" s="244">
        <f t="shared" si="28"/>
        <v>0</v>
      </c>
      <c r="W190" s="251"/>
      <c r="X190" s="128">
        <f t="shared" si="29"/>
        <v>0</v>
      </c>
      <c r="Y190" s="128">
        <f t="shared" si="30"/>
        <v>0</v>
      </c>
      <c r="Z190" s="251"/>
      <c r="AA190" s="251"/>
      <c r="AB190" s="251"/>
    </row>
    <row r="191" spans="1:28" s="127" customFormat="1" x14ac:dyDescent="0.35">
      <c r="A191" s="214" t="s">
        <v>147</v>
      </c>
      <c r="B191" s="215">
        <v>105532</v>
      </c>
      <c r="C191" s="215" t="s">
        <v>136</v>
      </c>
      <c r="D191" s="215" t="s">
        <v>137</v>
      </c>
      <c r="E191" s="215">
        <v>70455024</v>
      </c>
      <c r="F191" s="215">
        <v>40</v>
      </c>
      <c r="G191" s="215" t="s">
        <v>706</v>
      </c>
      <c r="H191" s="221" t="s">
        <v>1225</v>
      </c>
      <c r="I191" s="234" t="s">
        <v>978</v>
      </c>
      <c r="J191" s="207">
        <v>39246.26</v>
      </c>
      <c r="K191" s="211"/>
      <c r="L191" s="127" t="str">
        <f t="shared" si="23"/>
        <v>0070455024000040</v>
      </c>
      <c r="M191" s="127">
        <f t="shared" si="31"/>
        <v>16</v>
      </c>
      <c r="N191" s="127" t="str">
        <f t="shared" si="24"/>
        <v>00000000/Z_CSD</v>
      </c>
      <c r="O191" s="236">
        <f t="shared" si="25"/>
        <v>0</v>
      </c>
      <c r="P191" s="236">
        <f t="shared" si="26"/>
        <v>0</v>
      </c>
      <c r="Q191" s="236">
        <f t="shared" si="26"/>
        <v>0</v>
      </c>
      <c r="R191" s="236">
        <f t="shared" si="26"/>
        <v>0</v>
      </c>
      <c r="S191" s="238">
        <f>IF(O191=1,0,IF(P191=1,'WHT Rates - MPEG HEVC VIA'!$H$3,IF(Q191=1,'WHT Rates - MPEG HEVC VIA'!$H$11,IF(R191=1,'Via Summary'!$B$9,_xlfn.XLOOKUP(D191,'WHT Rates'!$B$4:$B$56,'WHT Rates'!$C$4:$C$56)/100))))</f>
        <v>0</v>
      </c>
      <c r="T191" s="244">
        <f t="shared" si="27"/>
        <v>0</v>
      </c>
      <c r="U191" s="238">
        <f>IF(O191=1,0,IF(P191=1,'WHT Rates - MPEG HEVC VIA'!$H$3,IF(Q191=1,'WHT Rates - MPEG HEVC VIA'!$H$11,IF(R191=1,'Via Summary'!$B$9,_xlfn.XLOOKUP(D191,'WHT Rates'!$B$4:$B$56,'WHT Rates'!$E$4:$E$56)/100))))</f>
        <v>0</v>
      </c>
      <c r="V191" s="244">
        <f t="shared" si="28"/>
        <v>0</v>
      </c>
      <c r="W191" s="251"/>
      <c r="X191" s="128">
        <f t="shared" si="29"/>
        <v>0</v>
      </c>
      <c r="Y191" s="128">
        <f t="shared" si="30"/>
        <v>0</v>
      </c>
      <c r="Z191" s="251"/>
      <c r="AA191" s="251"/>
      <c r="AB191" s="251"/>
    </row>
    <row r="192" spans="1:28" s="127" customFormat="1" x14ac:dyDescent="0.35">
      <c r="A192" s="214" t="s">
        <v>147</v>
      </c>
      <c r="B192" s="215">
        <v>105532</v>
      </c>
      <c r="C192" s="215" t="s">
        <v>136</v>
      </c>
      <c r="D192" s="215" t="s">
        <v>137</v>
      </c>
      <c r="E192" s="215">
        <v>70455024</v>
      </c>
      <c r="F192" s="215">
        <v>50</v>
      </c>
      <c r="G192" s="215" t="s">
        <v>706</v>
      </c>
      <c r="H192" s="221" t="s">
        <v>1226</v>
      </c>
      <c r="I192" s="234" t="s">
        <v>978</v>
      </c>
      <c r="J192" s="207">
        <v>39246.26</v>
      </c>
      <c r="K192" s="211"/>
      <c r="L192" s="127" t="str">
        <f t="shared" si="23"/>
        <v>0070455024000050</v>
      </c>
      <c r="M192" s="127">
        <f t="shared" si="31"/>
        <v>16</v>
      </c>
      <c r="N192" s="127" t="str">
        <f t="shared" si="24"/>
        <v>00000000/Z_CSD</v>
      </c>
      <c r="O192" s="236">
        <f t="shared" si="25"/>
        <v>0</v>
      </c>
      <c r="P192" s="236">
        <f t="shared" si="26"/>
        <v>0</v>
      </c>
      <c r="Q192" s="236">
        <f t="shared" si="26"/>
        <v>0</v>
      </c>
      <c r="R192" s="236">
        <f t="shared" si="26"/>
        <v>0</v>
      </c>
      <c r="S192" s="238">
        <f>IF(O192=1,0,IF(P192=1,'WHT Rates - MPEG HEVC VIA'!$H$3,IF(Q192=1,'WHT Rates - MPEG HEVC VIA'!$H$11,IF(R192=1,'Via Summary'!$B$9,_xlfn.XLOOKUP(D192,'WHT Rates'!$B$4:$B$56,'WHT Rates'!$C$4:$C$56)/100))))</f>
        <v>0</v>
      </c>
      <c r="T192" s="244">
        <f t="shared" si="27"/>
        <v>0</v>
      </c>
      <c r="U192" s="238">
        <f>IF(O192=1,0,IF(P192=1,'WHT Rates - MPEG HEVC VIA'!$H$3,IF(Q192=1,'WHT Rates - MPEG HEVC VIA'!$H$11,IF(R192=1,'Via Summary'!$B$9,_xlfn.XLOOKUP(D192,'WHT Rates'!$B$4:$B$56,'WHT Rates'!$E$4:$E$56)/100))))</f>
        <v>0</v>
      </c>
      <c r="V192" s="244">
        <f t="shared" si="28"/>
        <v>0</v>
      </c>
      <c r="W192" s="251"/>
      <c r="X192" s="128">
        <f t="shared" si="29"/>
        <v>0</v>
      </c>
      <c r="Y192" s="128">
        <f t="shared" si="30"/>
        <v>0</v>
      </c>
      <c r="Z192" s="251"/>
      <c r="AA192" s="251"/>
      <c r="AB192" s="251"/>
    </row>
    <row r="193" spans="1:28" s="127" customFormat="1" x14ac:dyDescent="0.35">
      <c r="A193" s="214" t="s">
        <v>130</v>
      </c>
      <c r="B193" s="215">
        <v>105366</v>
      </c>
      <c r="C193" s="215" t="s">
        <v>120</v>
      </c>
      <c r="D193" s="215" t="s">
        <v>121</v>
      </c>
      <c r="E193" s="215">
        <v>70454716</v>
      </c>
      <c r="F193" s="215">
        <v>10</v>
      </c>
      <c r="G193" s="215" t="s">
        <v>742</v>
      </c>
      <c r="H193" s="221" t="s">
        <v>1227</v>
      </c>
      <c r="I193" s="234" t="s">
        <v>982</v>
      </c>
      <c r="J193" s="207">
        <v>52118.42</v>
      </c>
      <c r="K193" s="211"/>
      <c r="L193" s="127" t="str">
        <f t="shared" si="23"/>
        <v>0070454716000010</v>
      </c>
      <c r="M193" s="127">
        <f t="shared" si="31"/>
        <v>16</v>
      </c>
      <c r="N193" s="127" t="str">
        <f t="shared" si="24"/>
        <v>00000000/Z_DSDR</v>
      </c>
      <c r="O193" s="236">
        <f t="shared" si="25"/>
        <v>0</v>
      </c>
      <c r="P193" s="236">
        <f t="shared" si="26"/>
        <v>0</v>
      </c>
      <c r="Q193" s="236">
        <f t="shared" si="26"/>
        <v>0</v>
      </c>
      <c r="R193" s="236">
        <f t="shared" si="26"/>
        <v>0</v>
      </c>
      <c r="S193" s="238">
        <f>IF(O193=1,0,IF(P193=1,'WHT Rates - MPEG HEVC VIA'!$H$3,IF(Q193=1,'WHT Rates - MPEG HEVC VIA'!$H$11,IF(R193=1,'Via Summary'!$B$9,_xlfn.XLOOKUP(D193,'WHT Rates'!$B$4:$B$56,'WHT Rates'!$C$4:$C$56)/100))))</f>
        <v>0.2</v>
      </c>
      <c r="T193" s="244">
        <f t="shared" si="27"/>
        <v>10423.684000000001</v>
      </c>
      <c r="U193" s="238">
        <f>IF(O193=1,0,IF(P193=1,'WHT Rates - MPEG HEVC VIA'!$H$3,IF(Q193=1,'WHT Rates - MPEG HEVC VIA'!$H$11,IF(R193=1,'Via Summary'!$B$9,_xlfn.XLOOKUP(D193,'WHT Rates'!$B$4:$B$56,'WHT Rates'!$E$4:$E$56)/100))))</f>
        <v>0.1</v>
      </c>
      <c r="V193" s="244">
        <f t="shared" si="28"/>
        <v>0</v>
      </c>
      <c r="W193" s="251"/>
      <c r="X193" s="128">
        <f t="shared" si="29"/>
        <v>-10423.68</v>
      </c>
      <c r="Y193" s="128">
        <f t="shared" si="30"/>
        <v>0</v>
      </c>
      <c r="Z193" s="251"/>
      <c r="AA193" s="251"/>
      <c r="AB193" s="251"/>
    </row>
    <row r="194" spans="1:28" s="127" customFormat="1" x14ac:dyDescent="0.35">
      <c r="A194" s="214" t="s">
        <v>130</v>
      </c>
      <c r="B194" s="215">
        <v>105366</v>
      </c>
      <c r="C194" s="215" t="s">
        <v>120</v>
      </c>
      <c r="D194" s="215" t="s">
        <v>121</v>
      </c>
      <c r="E194" s="215">
        <v>70454716</v>
      </c>
      <c r="F194" s="215">
        <v>20</v>
      </c>
      <c r="G194" s="215" t="s">
        <v>742</v>
      </c>
      <c r="H194" s="221" t="s">
        <v>1228</v>
      </c>
      <c r="I194" s="234" t="s">
        <v>982</v>
      </c>
      <c r="J194" s="207">
        <v>61.59</v>
      </c>
      <c r="K194" s="211"/>
      <c r="L194" s="127" t="str">
        <f t="shared" ref="L194:L257" si="32">IF(LEN(F194)=2,CONCATENATE("00",E194,"0000",F194),CONCATENATE("00",E194,"000",F194))</f>
        <v>0070454716000020</v>
      </c>
      <c r="M194" s="127">
        <f t="shared" si="31"/>
        <v>16</v>
      </c>
      <c r="N194" s="127" t="str">
        <f t="shared" ref="N194:N257" si="33">CONCATENATE("00000000/",G194)</f>
        <v>00000000/Z_DSDR</v>
      </c>
      <c r="O194" s="236">
        <f t="shared" si="25"/>
        <v>0</v>
      </c>
      <c r="P194" s="236">
        <f t="shared" si="26"/>
        <v>0</v>
      </c>
      <c r="Q194" s="236">
        <f t="shared" si="26"/>
        <v>0</v>
      </c>
      <c r="R194" s="236">
        <f t="shared" si="26"/>
        <v>0</v>
      </c>
      <c r="S194" s="238">
        <f>IF(O194=1,0,IF(P194=1,'WHT Rates - MPEG HEVC VIA'!$H$3,IF(Q194=1,'WHT Rates - MPEG HEVC VIA'!$H$11,IF(R194=1,'Via Summary'!$B$9,_xlfn.XLOOKUP(D194,'WHT Rates'!$B$4:$B$56,'WHT Rates'!$C$4:$C$56)/100))))</f>
        <v>0.2</v>
      </c>
      <c r="T194" s="244">
        <f t="shared" si="27"/>
        <v>12.318000000000001</v>
      </c>
      <c r="U194" s="238">
        <f>IF(O194=1,0,IF(P194=1,'WHT Rates - MPEG HEVC VIA'!$H$3,IF(Q194=1,'WHT Rates - MPEG HEVC VIA'!$H$11,IF(R194=1,'Via Summary'!$B$9,_xlfn.XLOOKUP(D194,'WHT Rates'!$B$4:$B$56,'WHT Rates'!$E$4:$E$56)/100))))</f>
        <v>0.1</v>
      </c>
      <c r="V194" s="244">
        <f t="shared" si="28"/>
        <v>0</v>
      </c>
      <c r="W194" s="251"/>
      <c r="X194" s="128">
        <f t="shared" si="29"/>
        <v>-12.32</v>
      </c>
      <c r="Y194" s="128">
        <f t="shared" si="30"/>
        <v>0</v>
      </c>
      <c r="Z194" s="251"/>
      <c r="AA194" s="251"/>
      <c r="AB194" s="251"/>
    </row>
    <row r="195" spans="1:28" s="127" customFormat="1" x14ac:dyDescent="0.35">
      <c r="A195" s="214" t="s">
        <v>130</v>
      </c>
      <c r="B195" s="215">
        <v>105366</v>
      </c>
      <c r="C195" s="215" t="s">
        <v>120</v>
      </c>
      <c r="D195" s="215" t="s">
        <v>121</v>
      </c>
      <c r="E195" s="215">
        <v>70454716</v>
      </c>
      <c r="F195" s="215">
        <v>30</v>
      </c>
      <c r="G195" s="215" t="s">
        <v>742</v>
      </c>
      <c r="H195" s="221" t="s">
        <v>1229</v>
      </c>
      <c r="I195" s="234" t="s">
        <v>982</v>
      </c>
      <c r="J195" s="207">
        <v>61.59</v>
      </c>
      <c r="K195" s="211"/>
      <c r="L195" s="127" t="str">
        <f t="shared" si="32"/>
        <v>0070454716000030</v>
      </c>
      <c r="M195" s="127">
        <f t="shared" si="31"/>
        <v>16</v>
      </c>
      <c r="N195" s="127" t="str">
        <f t="shared" si="33"/>
        <v>00000000/Z_DSDR</v>
      </c>
      <c r="O195" s="236">
        <f t="shared" ref="O195:O258" si="34">IF($I195=O$1,1,0)</f>
        <v>0</v>
      </c>
      <c r="P195" s="236">
        <f t="shared" ref="P195:R258" si="35">IF($A195=P$1,1,0)</f>
        <v>0</v>
      </c>
      <c r="Q195" s="236">
        <f t="shared" si="35"/>
        <v>0</v>
      </c>
      <c r="R195" s="236">
        <f t="shared" si="35"/>
        <v>0</v>
      </c>
      <c r="S195" s="238">
        <f>IF(O195=1,0,IF(P195=1,'WHT Rates - MPEG HEVC VIA'!$H$3,IF(Q195=1,'WHT Rates - MPEG HEVC VIA'!$H$11,IF(R195=1,'Via Summary'!$B$9,_xlfn.XLOOKUP(D195,'WHT Rates'!$B$4:$B$56,'WHT Rates'!$C$4:$C$56)/100))))</f>
        <v>0.2</v>
      </c>
      <c r="T195" s="244">
        <f t="shared" ref="T195:T258" si="36">J195*S195</f>
        <v>12.318000000000001</v>
      </c>
      <c r="U195" s="238">
        <f>IF(O195=1,0,IF(P195=1,'WHT Rates - MPEG HEVC VIA'!$H$3,IF(Q195=1,'WHT Rates - MPEG HEVC VIA'!$H$11,IF(R195=1,'Via Summary'!$B$9,_xlfn.XLOOKUP(D195,'WHT Rates'!$B$4:$B$56,'WHT Rates'!$E$4:$E$56)/100))))</f>
        <v>0.1</v>
      </c>
      <c r="V195" s="244">
        <f t="shared" ref="V195:V258" si="37">K195*U195</f>
        <v>0</v>
      </c>
      <c r="W195" s="251"/>
      <c r="X195" s="128">
        <f t="shared" ref="X195:X258" si="38">ROUND(-1*T195,2)</f>
        <v>-12.32</v>
      </c>
      <c r="Y195" s="128">
        <f t="shared" ref="Y195:Y258" si="39">ROUND(-1*V195,2)</f>
        <v>0</v>
      </c>
      <c r="Z195" s="251"/>
      <c r="AA195" s="251"/>
      <c r="AB195" s="251"/>
    </row>
    <row r="196" spans="1:28" s="127" customFormat="1" x14ac:dyDescent="0.35">
      <c r="A196" s="214" t="s">
        <v>130</v>
      </c>
      <c r="B196" s="215">
        <v>105366</v>
      </c>
      <c r="C196" s="215" t="s">
        <v>120</v>
      </c>
      <c r="D196" s="215" t="s">
        <v>121</v>
      </c>
      <c r="E196" s="215">
        <v>70454716</v>
      </c>
      <c r="F196" s="215">
        <v>40</v>
      </c>
      <c r="G196" s="215" t="s">
        <v>742</v>
      </c>
      <c r="H196" s="221" t="s">
        <v>1230</v>
      </c>
      <c r="I196" s="234" t="s">
        <v>982</v>
      </c>
      <c r="J196" s="207">
        <v>61.59</v>
      </c>
      <c r="K196" s="211"/>
      <c r="L196" s="127" t="str">
        <f t="shared" si="32"/>
        <v>0070454716000040</v>
      </c>
      <c r="M196" s="127">
        <f t="shared" ref="M196:M259" si="40">LEN(L196)</f>
        <v>16</v>
      </c>
      <c r="N196" s="127" t="str">
        <f t="shared" si="33"/>
        <v>00000000/Z_DSDR</v>
      </c>
      <c r="O196" s="236">
        <f t="shared" si="34"/>
        <v>0</v>
      </c>
      <c r="P196" s="236">
        <f t="shared" si="35"/>
        <v>0</v>
      </c>
      <c r="Q196" s="236">
        <f t="shared" si="35"/>
        <v>0</v>
      </c>
      <c r="R196" s="236">
        <f t="shared" si="35"/>
        <v>0</v>
      </c>
      <c r="S196" s="238">
        <f>IF(O196=1,0,IF(P196=1,'WHT Rates - MPEG HEVC VIA'!$H$3,IF(Q196=1,'WHT Rates - MPEG HEVC VIA'!$H$11,IF(R196=1,'Via Summary'!$B$9,_xlfn.XLOOKUP(D196,'WHT Rates'!$B$4:$B$56,'WHT Rates'!$C$4:$C$56)/100))))</f>
        <v>0.2</v>
      </c>
      <c r="T196" s="244">
        <f t="shared" si="36"/>
        <v>12.318000000000001</v>
      </c>
      <c r="U196" s="238">
        <f>IF(O196=1,0,IF(P196=1,'WHT Rates - MPEG HEVC VIA'!$H$3,IF(Q196=1,'WHT Rates - MPEG HEVC VIA'!$H$11,IF(R196=1,'Via Summary'!$B$9,_xlfn.XLOOKUP(D196,'WHT Rates'!$B$4:$B$56,'WHT Rates'!$E$4:$E$56)/100))))</f>
        <v>0.1</v>
      </c>
      <c r="V196" s="244">
        <f t="shared" si="37"/>
        <v>0</v>
      </c>
      <c r="W196" s="251"/>
      <c r="X196" s="128">
        <f t="shared" si="38"/>
        <v>-12.32</v>
      </c>
      <c r="Y196" s="128">
        <f t="shared" si="39"/>
        <v>0</v>
      </c>
      <c r="Z196" s="251"/>
      <c r="AA196" s="251"/>
      <c r="AB196" s="251"/>
    </row>
    <row r="197" spans="1:28" s="127" customFormat="1" x14ac:dyDescent="0.35">
      <c r="A197" s="214" t="s">
        <v>130</v>
      </c>
      <c r="B197" s="215">
        <v>105366</v>
      </c>
      <c r="C197" s="215" t="s">
        <v>120</v>
      </c>
      <c r="D197" s="215" t="s">
        <v>121</v>
      </c>
      <c r="E197" s="215">
        <v>70454716</v>
      </c>
      <c r="F197" s="215">
        <v>50</v>
      </c>
      <c r="G197" s="215" t="s">
        <v>742</v>
      </c>
      <c r="H197" s="221" t="s">
        <v>1231</v>
      </c>
      <c r="I197" s="234" t="s">
        <v>982</v>
      </c>
      <c r="J197" s="207">
        <v>61.59</v>
      </c>
      <c r="K197" s="211"/>
      <c r="L197" s="127" t="str">
        <f t="shared" si="32"/>
        <v>0070454716000050</v>
      </c>
      <c r="M197" s="127">
        <f t="shared" si="40"/>
        <v>16</v>
      </c>
      <c r="N197" s="127" t="str">
        <f t="shared" si="33"/>
        <v>00000000/Z_DSDR</v>
      </c>
      <c r="O197" s="236">
        <f t="shared" si="34"/>
        <v>0</v>
      </c>
      <c r="P197" s="236">
        <f t="shared" si="35"/>
        <v>0</v>
      </c>
      <c r="Q197" s="236">
        <f t="shared" si="35"/>
        <v>0</v>
      </c>
      <c r="R197" s="236">
        <f t="shared" si="35"/>
        <v>0</v>
      </c>
      <c r="S197" s="238">
        <f>IF(O197=1,0,IF(P197=1,'WHT Rates - MPEG HEVC VIA'!$H$3,IF(Q197=1,'WHT Rates - MPEG HEVC VIA'!$H$11,IF(R197=1,'Via Summary'!$B$9,_xlfn.XLOOKUP(D197,'WHT Rates'!$B$4:$B$56,'WHT Rates'!$C$4:$C$56)/100))))</f>
        <v>0.2</v>
      </c>
      <c r="T197" s="244">
        <f t="shared" si="36"/>
        <v>12.318000000000001</v>
      </c>
      <c r="U197" s="238">
        <f>IF(O197=1,0,IF(P197=1,'WHT Rates - MPEG HEVC VIA'!$H$3,IF(Q197=1,'WHT Rates - MPEG HEVC VIA'!$H$11,IF(R197=1,'Via Summary'!$B$9,_xlfn.XLOOKUP(D197,'WHT Rates'!$B$4:$B$56,'WHT Rates'!$E$4:$E$56)/100))))</f>
        <v>0.1</v>
      </c>
      <c r="V197" s="244">
        <f t="shared" si="37"/>
        <v>0</v>
      </c>
      <c r="W197" s="251"/>
      <c r="X197" s="128">
        <f t="shared" si="38"/>
        <v>-12.32</v>
      </c>
      <c r="Y197" s="128">
        <f t="shared" si="39"/>
        <v>0</v>
      </c>
      <c r="Z197" s="251"/>
      <c r="AA197" s="251"/>
      <c r="AB197" s="251"/>
    </row>
    <row r="198" spans="1:28" s="127" customFormat="1" x14ac:dyDescent="0.35">
      <c r="A198" s="214" t="s">
        <v>130</v>
      </c>
      <c r="B198" s="215">
        <v>105366</v>
      </c>
      <c r="C198" s="215" t="s">
        <v>120</v>
      </c>
      <c r="D198" s="215" t="s">
        <v>121</v>
      </c>
      <c r="E198" s="215">
        <v>70454716</v>
      </c>
      <c r="F198" s="215">
        <v>60</v>
      </c>
      <c r="G198" s="215" t="s">
        <v>743</v>
      </c>
      <c r="H198" s="221" t="s">
        <v>1232</v>
      </c>
      <c r="I198" s="234" t="s">
        <v>982</v>
      </c>
      <c r="J198" s="207">
        <v>309691.05</v>
      </c>
      <c r="K198" s="211"/>
      <c r="L198" s="127" t="str">
        <f t="shared" si="32"/>
        <v>0070454716000060</v>
      </c>
      <c r="M198" s="127">
        <f t="shared" si="40"/>
        <v>16</v>
      </c>
      <c r="N198" s="127" t="str">
        <f t="shared" si="33"/>
        <v>00000000/Z_DSDI</v>
      </c>
      <c r="O198" s="236">
        <f t="shared" si="34"/>
        <v>0</v>
      </c>
      <c r="P198" s="236">
        <f t="shared" si="35"/>
        <v>0</v>
      </c>
      <c r="Q198" s="236">
        <f t="shared" si="35"/>
        <v>0</v>
      </c>
      <c r="R198" s="236">
        <f t="shared" si="35"/>
        <v>0</v>
      </c>
      <c r="S198" s="238">
        <f>IF(O198=1,0,IF(P198=1,'WHT Rates - MPEG HEVC VIA'!$H$3,IF(Q198=1,'WHT Rates - MPEG HEVC VIA'!$H$11,IF(R198=1,'Via Summary'!$B$9,_xlfn.XLOOKUP(D198,'WHT Rates'!$B$4:$B$56,'WHT Rates'!$C$4:$C$56)/100))))</f>
        <v>0.2</v>
      </c>
      <c r="T198" s="244">
        <f t="shared" si="36"/>
        <v>61938.21</v>
      </c>
      <c r="U198" s="238">
        <f>IF(O198=1,0,IF(P198=1,'WHT Rates - MPEG HEVC VIA'!$H$3,IF(Q198=1,'WHT Rates - MPEG HEVC VIA'!$H$11,IF(R198=1,'Via Summary'!$B$9,_xlfn.XLOOKUP(D198,'WHT Rates'!$B$4:$B$56,'WHT Rates'!$E$4:$E$56)/100))))</f>
        <v>0.1</v>
      </c>
      <c r="V198" s="244">
        <f t="shared" si="37"/>
        <v>0</v>
      </c>
      <c r="W198" s="251"/>
      <c r="X198" s="128">
        <f t="shared" si="38"/>
        <v>-61938.21</v>
      </c>
      <c r="Y198" s="128">
        <f t="shared" si="39"/>
        <v>0</v>
      </c>
      <c r="Z198" s="251"/>
      <c r="AA198" s="251"/>
      <c r="AB198" s="251"/>
    </row>
    <row r="199" spans="1:28" s="127" customFormat="1" x14ac:dyDescent="0.35">
      <c r="A199" s="214" t="s">
        <v>504</v>
      </c>
      <c r="B199" s="215">
        <v>127558</v>
      </c>
      <c r="C199" s="215" t="s">
        <v>136</v>
      </c>
      <c r="D199" s="215" t="s">
        <v>137</v>
      </c>
      <c r="E199" s="215">
        <v>70455004</v>
      </c>
      <c r="F199" s="215">
        <v>10</v>
      </c>
      <c r="G199" s="215" t="s">
        <v>699</v>
      </c>
      <c r="H199" s="221" t="s">
        <v>1233</v>
      </c>
      <c r="I199" s="234" t="s">
        <v>979</v>
      </c>
      <c r="J199" s="207">
        <v>1439</v>
      </c>
      <c r="K199" s="211"/>
      <c r="L199" s="127" t="str">
        <f t="shared" si="32"/>
        <v>0070455004000010</v>
      </c>
      <c r="M199" s="127">
        <f t="shared" si="40"/>
        <v>16</v>
      </c>
      <c r="N199" s="127" t="str">
        <f t="shared" si="33"/>
        <v>00000000/Z_W8PB</v>
      </c>
      <c r="O199" s="236">
        <f t="shared" si="34"/>
        <v>0</v>
      </c>
      <c r="P199" s="236">
        <f t="shared" si="35"/>
        <v>0</v>
      </c>
      <c r="Q199" s="236">
        <f t="shared" si="35"/>
        <v>0</v>
      </c>
      <c r="R199" s="236">
        <f t="shared" si="35"/>
        <v>0</v>
      </c>
      <c r="S199" s="238">
        <f>IF(O199=1,0,IF(P199=1,'WHT Rates - MPEG HEVC VIA'!$H$3,IF(Q199=1,'WHT Rates - MPEG HEVC VIA'!$H$11,IF(R199=1,'Via Summary'!$B$9,_xlfn.XLOOKUP(D199,'WHT Rates'!$B$4:$B$56,'WHT Rates'!$C$4:$C$56)/100))))</f>
        <v>0</v>
      </c>
      <c r="T199" s="244">
        <f t="shared" si="36"/>
        <v>0</v>
      </c>
      <c r="U199" s="238">
        <f>IF(O199=1,0,IF(P199=1,'WHT Rates - MPEG HEVC VIA'!$H$3,IF(Q199=1,'WHT Rates - MPEG HEVC VIA'!$H$11,IF(R199=1,'Via Summary'!$B$9,_xlfn.XLOOKUP(D199,'WHT Rates'!$B$4:$B$56,'WHT Rates'!$E$4:$E$56)/100))))</f>
        <v>0</v>
      </c>
      <c r="V199" s="244">
        <f t="shared" si="37"/>
        <v>0</v>
      </c>
      <c r="W199" s="251"/>
      <c r="X199" s="128">
        <f t="shared" si="38"/>
        <v>0</v>
      </c>
      <c r="Y199" s="128">
        <f t="shared" si="39"/>
        <v>0</v>
      </c>
      <c r="Z199" s="251"/>
      <c r="AA199" s="251"/>
      <c r="AB199" s="251"/>
    </row>
    <row r="200" spans="1:28" s="127" customFormat="1" x14ac:dyDescent="0.35">
      <c r="A200" s="214" t="s">
        <v>116</v>
      </c>
      <c r="B200" s="215">
        <v>105342</v>
      </c>
      <c r="C200" s="215" t="s">
        <v>117</v>
      </c>
      <c r="D200" s="215" t="s">
        <v>118</v>
      </c>
      <c r="E200" s="215">
        <v>70455043</v>
      </c>
      <c r="F200" s="215">
        <v>10</v>
      </c>
      <c r="G200" s="215" t="s">
        <v>730</v>
      </c>
      <c r="H200" s="221" t="s">
        <v>1234</v>
      </c>
      <c r="I200" s="234" t="s">
        <v>978</v>
      </c>
      <c r="J200" s="207"/>
      <c r="K200" s="211">
        <v>242979.6</v>
      </c>
      <c r="L200" s="127" t="str">
        <f t="shared" si="32"/>
        <v>0070455043000010</v>
      </c>
      <c r="M200" s="127">
        <f t="shared" si="40"/>
        <v>16</v>
      </c>
      <c r="N200" s="127" t="str">
        <f t="shared" si="33"/>
        <v>00000000/Z_DVB</v>
      </c>
      <c r="O200" s="236">
        <f t="shared" si="34"/>
        <v>0</v>
      </c>
      <c r="P200" s="236">
        <f t="shared" si="35"/>
        <v>0</v>
      </c>
      <c r="Q200" s="236">
        <f t="shared" si="35"/>
        <v>0</v>
      </c>
      <c r="R200" s="236">
        <f t="shared" si="35"/>
        <v>0</v>
      </c>
      <c r="S200" s="238">
        <f>IF(O200=1,0,IF(P200=1,'WHT Rates - MPEG HEVC VIA'!$H$3,IF(Q200=1,'WHT Rates - MPEG HEVC VIA'!$H$11,IF(R200=1,'Via Summary'!$B$9,_xlfn.XLOOKUP(D200,'WHT Rates'!$B$4:$B$56,'WHT Rates'!$C$4:$C$56)/100))))</f>
        <v>0.1</v>
      </c>
      <c r="T200" s="244">
        <f t="shared" si="36"/>
        <v>0</v>
      </c>
      <c r="U200" s="238">
        <f>IF(O200=1,0,IF(P200=1,'WHT Rates - MPEG HEVC VIA'!$H$3,IF(Q200=1,'WHT Rates - MPEG HEVC VIA'!$H$11,IF(R200=1,'Via Summary'!$B$9,_xlfn.XLOOKUP(D200,'WHT Rates'!$B$4:$B$56,'WHT Rates'!$E$4:$E$56)/100))))</f>
        <v>0.05</v>
      </c>
      <c r="V200" s="244">
        <f t="shared" si="37"/>
        <v>12148.980000000001</v>
      </c>
      <c r="W200" s="251"/>
      <c r="X200" s="128">
        <f t="shared" si="38"/>
        <v>0</v>
      </c>
      <c r="Y200" s="128">
        <f t="shared" si="39"/>
        <v>-12148.98</v>
      </c>
      <c r="Z200" s="251"/>
      <c r="AA200" s="251"/>
      <c r="AB200" s="251"/>
    </row>
    <row r="201" spans="1:28" s="127" customFormat="1" x14ac:dyDescent="0.35">
      <c r="A201" s="214" t="s">
        <v>223</v>
      </c>
      <c r="B201" s="215">
        <v>112167</v>
      </c>
      <c r="C201" s="215" t="s">
        <v>120</v>
      </c>
      <c r="D201" s="215" t="s">
        <v>121</v>
      </c>
      <c r="E201" s="215">
        <v>70455093</v>
      </c>
      <c r="F201" s="215">
        <v>10</v>
      </c>
      <c r="G201" s="215" t="s">
        <v>706</v>
      </c>
      <c r="H201" s="221" t="s">
        <v>1235</v>
      </c>
      <c r="I201" s="234" t="s">
        <v>978</v>
      </c>
      <c r="J201" s="207">
        <v>7579.2</v>
      </c>
      <c r="K201" s="211"/>
      <c r="L201" s="127" t="str">
        <f t="shared" si="32"/>
        <v>0070455093000010</v>
      </c>
      <c r="M201" s="127">
        <f t="shared" si="40"/>
        <v>16</v>
      </c>
      <c r="N201" s="127" t="str">
        <f t="shared" si="33"/>
        <v>00000000/Z_CSD</v>
      </c>
      <c r="O201" s="236">
        <f t="shared" si="34"/>
        <v>0</v>
      </c>
      <c r="P201" s="236">
        <f t="shared" si="35"/>
        <v>0</v>
      </c>
      <c r="Q201" s="236">
        <f t="shared" si="35"/>
        <v>0</v>
      </c>
      <c r="R201" s="236">
        <f t="shared" si="35"/>
        <v>0</v>
      </c>
      <c r="S201" s="238">
        <f>IF(O201=1,0,IF(P201=1,'WHT Rates - MPEG HEVC VIA'!$H$3,IF(Q201=1,'WHT Rates - MPEG HEVC VIA'!$H$11,IF(R201=1,'Via Summary'!$B$9,_xlfn.XLOOKUP(D201,'WHT Rates'!$B$4:$B$56,'WHT Rates'!$C$4:$C$56)/100))))</f>
        <v>0.2</v>
      </c>
      <c r="T201" s="244">
        <f t="shared" si="36"/>
        <v>1515.8400000000001</v>
      </c>
      <c r="U201" s="238">
        <f>IF(O201=1,0,IF(P201=1,'WHT Rates - MPEG HEVC VIA'!$H$3,IF(Q201=1,'WHT Rates - MPEG HEVC VIA'!$H$11,IF(R201=1,'Via Summary'!$B$9,_xlfn.XLOOKUP(D201,'WHT Rates'!$B$4:$B$56,'WHT Rates'!$E$4:$E$56)/100))))</f>
        <v>0.1</v>
      </c>
      <c r="V201" s="244">
        <f t="shared" si="37"/>
        <v>0</v>
      </c>
      <c r="W201" s="251"/>
      <c r="X201" s="128">
        <f t="shared" si="38"/>
        <v>-1515.84</v>
      </c>
      <c r="Y201" s="128">
        <f t="shared" si="39"/>
        <v>0</v>
      </c>
      <c r="Z201" s="251"/>
      <c r="AA201" s="251"/>
      <c r="AB201" s="251"/>
    </row>
    <row r="202" spans="1:28" s="127" customFormat="1" x14ac:dyDescent="0.35">
      <c r="A202" s="214" t="s">
        <v>82</v>
      </c>
      <c r="B202" s="215">
        <v>105209</v>
      </c>
      <c r="C202" s="215" t="s">
        <v>77</v>
      </c>
      <c r="D202" s="215" t="s">
        <v>78</v>
      </c>
      <c r="E202" s="215">
        <v>70454770</v>
      </c>
      <c r="F202" s="215">
        <v>10</v>
      </c>
      <c r="G202" s="215" t="s">
        <v>706</v>
      </c>
      <c r="H202" s="221" t="s">
        <v>1236</v>
      </c>
      <c r="I202" s="234" t="s">
        <v>979</v>
      </c>
      <c r="J202" s="207">
        <v>3513.5</v>
      </c>
      <c r="K202" s="211"/>
      <c r="L202" s="127" t="str">
        <f t="shared" si="32"/>
        <v>0070454770000010</v>
      </c>
      <c r="M202" s="127">
        <f t="shared" si="40"/>
        <v>16</v>
      </c>
      <c r="N202" s="127" t="str">
        <f t="shared" si="33"/>
        <v>00000000/Z_CSD</v>
      </c>
      <c r="O202" s="236">
        <f t="shared" si="34"/>
        <v>0</v>
      </c>
      <c r="P202" s="236">
        <f t="shared" si="35"/>
        <v>0</v>
      </c>
      <c r="Q202" s="236">
        <f t="shared" si="35"/>
        <v>0</v>
      </c>
      <c r="R202" s="236">
        <f t="shared" si="35"/>
        <v>0</v>
      </c>
      <c r="S202" s="238">
        <f>IF(O202=1,0,IF(P202=1,'WHT Rates - MPEG HEVC VIA'!$H$3,IF(Q202=1,'WHT Rates - MPEG HEVC VIA'!$H$11,IF(R202=1,'Via Summary'!$B$9,_xlfn.XLOOKUP(D202,'WHT Rates'!$B$4:$B$56,'WHT Rates'!$C$4:$C$56)/100))))</f>
        <v>0</v>
      </c>
      <c r="T202" s="244">
        <f t="shared" si="36"/>
        <v>0</v>
      </c>
      <c r="U202" s="238">
        <f>IF(O202=1,0,IF(P202=1,'WHT Rates - MPEG HEVC VIA'!$H$3,IF(Q202=1,'WHT Rates - MPEG HEVC VIA'!$H$11,IF(R202=1,'Via Summary'!$B$9,_xlfn.XLOOKUP(D202,'WHT Rates'!$B$4:$B$56,'WHT Rates'!$E$4:$E$56)/100))))</f>
        <v>0</v>
      </c>
      <c r="V202" s="244">
        <f t="shared" si="37"/>
        <v>0</v>
      </c>
      <c r="W202" s="251"/>
      <c r="X202" s="128">
        <f t="shared" si="38"/>
        <v>0</v>
      </c>
      <c r="Y202" s="128">
        <f t="shared" si="39"/>
        <v>0</v>
      </c>
      <c r="Z202" s="251"/>
      <c r="AA202" s="251"/>
      <c r="AB202" s="251"/>
    </row>
    <row r="203" spans="1:28" s="127" customFormat="1" x14ac:dyDescent="0.35">
      <c r="A203" s="214" t="s">
        <v>82</v>
      </c>
      <c r="B203" s="215">
        <v>105209</v>
      </c>
      <c r="C203" s="215" t="s">
        <v>77</v>
      </c>
      <c r="D203" s="215" t="s">
        <v>78</v>
      </c>
      <c r="E203" s="215">
        <v>70454770</v>
      </c>
      <c r="F203" s="215">
        <v>20</v>
      </c>
      <c r="G203" s="215" t="s">
        <v>706</v>
      </c>
      <c r="H203" s="221" t="s">
        <v>1237</v>
      </c>
      <c r="I203" s="234" t="s">
        <v>979</v>
      </c>
      <c r="J203" s="207">
        <v>18905.88</v>
      </c>
      <c r="K203" s="211"/>
      <c r="L203" s="127" t="str">
        <f t="shared" si="32"/>
        <v>0070454770000020</v>
      </c>
      <c r="M203" s="127">
        <f t="shared" si="40"/>
        <v>16</v>
      </c>
      <c r="N203" s="127" t="str">
        <f t="shared" si="33"/>
        <v>00000000/Z_CSD</v>
      </c>
      <c r="O203" s="236">
        <f t="shared" si="34"/>
        <v>0</v>
      </c>
      <c r="P203" s="236">
        <f t="shared" si="35"/>
        <v>0</v>
      </c>
      <c r="Q203" s="236">
        <f t="shared" si="35"/>
        <v>0</v>
      </c>
      <c r="R203" s="236">
        <f t="shared" si="35"/>
        <v>0</v>
      </c>
      <c r="S203" s="238">
        <f>IF(O203=1,0,IF(P203=1,'WHT Rates - MPEG HEVC VIA'!$H$3,IF(Q203=1,'WHT Rates - MPEG HEVC VIA'!$H$11,IF(R203=1,'Via Summary'!$B$9,_xlfn.XLOOKUP(D203,'WHT Rates'!$B$4:$B$56,'WHT Rates'!$C$4:$C$56)/100))))</f>
        <v>0</v>
      </c>
      <c r="T203" s="244">
        <f t="shared" si="36"/>
        <v>0</v>
      </c>
      <c r="U203" s="238">
        <f>IF(O203=1,0,IF(P203=1,'WHT Rates - MPEG HEVC VIA'!$H$3,IF(Q203=1,'WHT Rates - MPEG HEVC VIA'!$H$11,IF(R203=1,'Via Summary'!$B$9,_xlfn.XLOOKUP(D203,'WHT Rates'!$B$4:$B$56,'WHT Rates'!$E$4:$E$56)/100))))</f>
        <v>0</v>
      </c>
      <c r="V203" s="244">
        <f t="shared" si="37"/>
        <v>0</v>
      </c>
      <c r="W203" s="251"/>
      <c r="X203" s="128">
        <f t="shared" si="38"/>
        <v>0</v>
      </c>
      <c r="Y203" s="128">
        <f t="shared" si="39"/>
        <v>0</v>
      </c>
      <c r="Z203" s="251"/>
      <c r="AA203" s="251"/>
      <c r="AB203" s="251"/>
    </row>
    <row r="204" spans="1:28" s="127" customFormat="1" x14ac:dyDescent="0.35">
      <c r="A204" s="214" t="s">
        <v>82</v>
      </c>
      <c r="B204" s="215">
        <v>105209</v>
      </c>
      <c r="C204" s="215" t="s">
        <v>77</v>
      </c>
      <c r="D204" s="215" t="s">
        <v>78</v>
      </c>
      <c r="E204" s="215">
        <v>70454770</v>
      </c>
      <c r="F204" s="215">
        <v>30</v>
      </c>
      <c r="G204" s="215" t="s">
        <v>706</v>
      </c>
      <c r="H204" s="221" t="s">
        <v>1238</v>
      </c>
      <c r="I204" s="234" t="s">
        <v>979</v>
      </c>
      <c r="J204" s="207">
        <v>174670.62</v>
      </c>
      <c r="K204" s="211"/>
      <c r="L204" s="127" t="str">
        <f t="shared" si="32"/>
        <v>0070454770000030</v>
      </c>
      <c r="M204" s="127">
        <f t="shared" si="40"/>
        <v>16</v>
      </c>
      <c r="N204" s="127" t="str">
        <f t="shared" si="33"/>
        <v>00000000/Z_CSD</v>
      </c>
      <c r="O204" s="236">
        <f t="shared" si="34"/>
        <v>0</v>
      </c>
      <c r="P204" s="236">
        <f t="shared" si="35"/>
        <v>0</v>
      </c>
      <c r="Q204" s="236">
        <f t="shared" si="35"/>
        <v>0</v>
      </c>
      <c r="R204" s="236">
        <f t="shared" si="35"/>
        <v>0</v>
      </c>
      <c r="S204" s="238">
        <f>IF(O204=1,0,IF(P204=1,'WHT Rates - MPEG HEVC VIA'!$H$3,IF(Q204=1,'WHT Rates - MPEG HEVC VIA'!$H$11,IF(R204=1,'Via Summary'!$B$9,_xlfn.XLOOKUP(D204,'WHT Rates'!$B$4:$B$56,'WHT Rates'!$C$4:$C$56)/100))))</f>
        <v>0</v>
      </c>
      <c r="T204" s="244">
        <f t="shared" si="36"/>
        <v>0</v>
      </c>
      <c r="U204" s="238">
        <f>IF(O204=1,0,IF(P204=1,'WHT Rates - MPEG HEVC VIA'!$H$3,IF(Q204=1,'WHT Rates - MPEG HEVC VIA'!$H$11,IF(R204=1,'Via Summary'!$B$9,_xlfn.XLOOKUP(D204,'WHT Rates'!$B$4:$B$56,'WHT Rates'!$E$4:$E$56)/100))))</f>
        <v>0</v>
      </c>
      <c r="V204" s="244">
        <f t="shared" si="37"/>
        <v>0</v>
      </c>
      <c r="W204" s="251"/>
      <c r="X204" s="128">
        <f t="shared" si="38"/>
        <v>0</v>
      </c>
      <c r="Y204" s="128">
        <f t="shared" si="39"/>
        <v>0</v>
      </c>
      <c r="Z204" s="251"/>
      <c r="AA204" s="251"/>
      <c r="AB204" s="251"/>
    </row>
    <row r="205" spans="1:28" s="127" customFormat="1" x14ac:dyDescent="0.35">
      <c r="A205" s="214" t="s">
        <v>82</v>
      </c>
      <c r="B205" s="215">
        <v>105209</v>
      </c>
      <c r="C205" s="215" t="s">
        <v>77</v>
      </c>
      <c r="D205" s="215" t="s">
        <v>78</v>
      </c>
      <c r="E205" s="215">
        <v>70454770</v>
      </c>
      <c r="F205" s="215">
        <v>40</v>
      </c>
      <c r="G205" s="215" t="s">
        <v>706</v>
      </c>
      <c r="H205" s="221" t="s">
        <v>1239</v>
      </c>
      <c r="I205" s="234" t="s">
        <v>979</v>
      </c>
      <c r="J205" s="207">
        <v>326789.59999999998</v>
      </c>
      <c r="K205" s="211"/>
      <c r="L205" s="127" t="str">
        <f t="shared" si="32"/>
        <v>0070454770000040</v>
      </c>
      <c r="M205" s="127">
        <f t="shared" si="40"/>
        <v>16</v>
      </c>
      <c r="N205" s="127" t="str">
        <f t="shared" si="33"/>
        <v>00000000/Z_CSD</v>
      </c>
      <c r="O205" s="236">
        <f t="shared" si="34"/>
        <v>0</v>
      </c>
      <c r="P205" s="236">
        <f t="shared" si="35"/>
        <v>0</v>
      </c>
      <c r="Q205" s="236">
        <f t="shared" si="35"/>
        <v>0</v>
      </c>
      <c r="R205" s="236">
        <f t="shared" si="35"/>
        <v>0</v>
      </c>
      <c r="S205" s="238">
        <f>IF(O205=1,0,IF(P205=1,'WHT Rates - MPEG HEVC VIA'!$H$3,IF(Q205=1,'WHT Rates - MPEG HEVC VIA'!$H$11,IF(R205=1,'Via Summary'!$B$9,_xlfn.XLOOKUP(D205,'WHT Rates'!$B$4:$B$56,'WHT Rates'!$C$4:$C$56)/100))))</f>
        <v>0</v>
      </c>
      <c r="T205" s="244">
        <f t="shared" si="36"/>
        <v>0</v>
      </c>
      <c r="U205" s="238">
        <f>IF(O205=1,0,IF(P205=1,'WHT Rates - MPEG HEVC VIA'!$H$3,IF(Q205=1,'WHT Rates - MPEG HEVC VIA'!$H$11,IF(R205=1,'Via Summary'!$B$9,_xlfn.XLOOKUP(D205,'WHT Rates'!$B$4:$B$56,'WHT Rates'!$E$4:$E$56)/100))))</f>
        <v>0</v>
      </c>
      <c r="V205" s="244">
        <f t="shared" si="37"/>
        <v>0</v>
      </c>
      <c r="W205" s="251"/>
      <c r="X205" s="128">
        <f t="shared" si="38"/>
        <v>0</v>
      </c>
      <c r="Y205" s="128">
        <f t="shared" si="39"/>
        <v>0</v>
      </c>
      <c r="Z205" s="251"/>
      <c r="AA205" s="251"/>
      <c r="AB205" s="251"/>
    </row>
    <row r="206" spans="1:28" s="127" customFormat="1" x14ac:dyDescent="0.35">
      <c r="A206" s="214" t="s">
        <v>82</v>
      </c>
      <c r="B206" s="215">
        <v>105209</v>
      </c>
      <c r="C206" s="215" t="s">
        <v>77</v>
      </c>
      <c r="D206" s="215" t="s">
        <v>78</v>
      </c>
      <c r="E206" s="215">
        <v>70454770</v>
      </c>
      <c r="F206" s="215">
        <v>50</v>
      </c>
      <c r="G206" s="215" t="s">
        <v>696</v>
      </c>
      <c r="H206" s="221" t="s">
        <v>1240</v>
      </c>
      <c r="I206" s="234" t="s">
        <v>979</v>
      </c>
      <c r="J206" s="207">
        <v>16407</v>
      </c>
      <c r="K206" s="211"/>
      <c r="L206" s="127" t="str">
        <f t="shared" si="32"/>
        <v>0070454770000050</v>
      </c>
      <c r="M206" s="127">
        <f t="shared" si="40"/>
        <v>16</v>
      </c>
      <c r="N206" s="127" t="str">
        <f t="shared" si="33"/>
        <v>00000000/Z_SPKA</v>
      </c>
      <c r="O206" s="236">
        <f t="shared" si="34"/>
        <v>0</v>
      </c>
      <c r="P206" s="236">
        <f t="shared" si="35"/>
        <v>0</v>
      </c>
      <c r="Q206" s="236">
        <f t="shared" si="35"/>
        <v>0</v>
      </c>
      <c r="R206" s="236">
        <f t="shared" si="35"/>
        <v>0</v>
      </c>
      <c r="S206" s="238">
        <f>IF(O206=1,0,IF(P206=1,'WHT Rates - MPEG HEVC VIA'!$H$3,IF(Q206=1,'WHT Rates - MPEG HEVC VIA'!$H$11,IF(R206=1,'Via Summary'!$B$9,_xlfn.XLOOKUP(D206,'WHT Rates'!$B$4:$B$56,'WHT Rates'!$C$4:$C$56)/100))))</f>
        <v>0</v>
      </c>
      <c r="T206" s="244">
        <f t="shared" si="36"/>
        <v>0</v>
      </c>
      <c r="U206" s="238">
        <f>IF(O206=1,0,IF(P206=1,'WHT Rates - MPEG HEVC VIA'!$H$3,IF(Q206=1,'WHT Rates - MPEG HEVC VIA'!$H$11,IF(R206=1,'Via Summary'!$B$9,_xlfn.XLOOKUP(D206,'WHT Rates'!$B$4:$B$56,'WHT Rates'!$E$4:$E$56)/100))))</f>
        <v>0</v>
      </c>
      <c r="V206" s="244">
        <f t="shared" si="37"/>
        <v>0</v>
      </c>
      <c r="W206" s="251"/>
      <c r="X206" s="128">
        <f t="shared" si="38"/>
        <v>0</v>
      </c>
      <c r="Y206" s="128">
        <f t="shared" si="39"/>
        <v>0</v>
      </c>
      <c r="Z206" s="251"/>
      <c r="AA206" s="251"/>
      <c r="AB206" s="251"/>
    </row>
    <row r="207" spans="1:28" s="127" customFormat="1" x14ac:dyDescent="0.35">
      <c r="A207" s="214" t="s">
        <v>82</v>
      </c>
      <c r="B207" s="215">
        <v>105209</v>
      </c>
      <c r="C207" s="215" t="s">
        <v>77</v>
      </c>
      <c r="D207" s="215" t="s">
        <v>78</v>
      </c>
      <c r="E207" s="215">
        <v>70454770</v>
      </c>
      <c r="F207" s="215">
        <v>60</v>
      </c>
      <c r="G207" s="215" t="s">
        <v>697</v>
      </c>
      <c r="H207" s="221" t="s">
        <v>1241</v>
      </c>
      <c r="I207" s="234" t="s">
        <v>979</v>
      </c>
      <c r="J207" s="207">
        <v>1443.17</v>
      </c>
      <c r="K207" s="211"/>
      <c r="L207" s="127" t="str">
        <f t="shared" si="32"/>
        <v>0070454770000060</v>
      </c>
      <c r="M207" s="127">
        <f t="shared" si="40"/>
        <v>16</v>
      </c>
      <c r="N207" s="127" t="str">
        <f t="shared" si="33"/>
        <v>00000000/Z_SBA</v>
      </c>
      <c r="O207" s="236">
        <f t="shared" si="34"/>
        <v>0</v>
      </c>
      <c r="P207" s="236">
        <f t="shared" si="35"/>
        <v>0</v>
      </c>
      <c r="Q207" s="236">
        <f t="shared" si="35"/>
        <v>0</v>
      </c>
      <c r="R207" s="236">
        <f t="shared" si="35"/>
        <v>0</v>
      </c>
      <c r="S207" s="238">
        <f>IF(O207=1,0,IF(P207=1,'WHT Rates - MPEG HEVC VIA'!$H$3,IF(Q207=1,'WHT Rates - MPEG HEVC VIA'!$H$11,IF(R207=1,'Via Summary'!$B$9,_xlfn.XLOOKUP(D207,'WHT Rates'!$B$4:$B$56,'WHT Rates'!$C$4:$C$56)/100))))</f>
        <v>0</v>
      </c>
      <c r="T207" s="244">
        <f t="shared" si="36"/>
        <v>0</v>
      </c>
      <c r="U207" s="238">
        <f>IF(O207=1,0,IF(P207=1,'WHT Rates - MPEG HEVC VIA'!$H$3,IF(Q207=1,'WHT Rates - MPEG HEVC VIA'!$H$11,IF(R207=1,'Via Summary'!$B$9,_xlfn.XLOOKUP(D207,'WHT Rates'!$B$4:$B$56,'WHT Rates'!$E$4:$E$56)/100))))</f>
        <v>0</v>
      </c>
      <c r="V207" s="244">
        <f t="shared" si="37"/>
        <v>0</v>
      </c>
      <c r="W207" s="251"/>
      <c r="X207" s="128">
        <f t="shared" si="38"/>
        <v>0</v>
      </c>
      <c r="Y207" s="128">
        <f t="shared" si="39"/>
        <v>0</v>
      </c>
      <c r="Z207" s="251"/>
      <c r="AA207" s="251"/>
      <c r="AB207" s="251"/>
    </row>
    <row r="208" spans="1:28" s="127" customFormat="1" x14ac:dyDescent="0.35">
      <c r="A208" s="214" t="s">
        <v>82</v>
      </c>
      <c r="B208" s="215">
        <v>105209</v>
      </c>
      <c r="C208" s="215" t="s">
        <v>77</v>
      </c>
      <c r="D208" s="215" t="s">
        <v>78</v>
      </c>
      <c r="E208" s="215">
        <v>70454770</v>
      </c>
      <c r="F208" s="215">
        <v>70</v>
      </c>
      <c r="G208" s="215" t="s">
        <v>697</v>
      </c>
      <c r="H208" s="221" t="s">
        <v>1242</v>
      </c>
      <c r="I208" s="234" t="s">
        <v>979</v>
      </c>
      <c r="J208" s="207">
        <v>153792.60999999999</v>
      </c>
      <c r="K208" s="211"/>
      <c r="L208" s="127" t="str">
        <f t="shared" si="32"/>
        <v>0070454770000070</v>
      </c>
      <c r="M208" s="127">
        <f t="shared" si="40"/>
        <v>16</v>
      </c>
      <c r="N208" s="127" t="str">
        <f t="shared" si="33"/>
        <v>00000000/Z_SBA</v>
      </c>
      <c r="O208" s="236">
        <f t="shared" si="34"/>
        <v>0</v>
      </c>
      <c r="P208" s="236">
        <f t="shared" si="35"/>
        <v>0</v>
      </c>
      <c r="Q208" s="236">
        <f t="shared" si="35"/>
        <v>0</v>
      </c>
      <c r="R208" s="236">
        <f t="shared" si="35"/>
        <v>0</v>
      </c>
      <c r="S208" s="238">
        <f>IF(O208=1,0,IF(P208=1,'WHT Rates - MPEG HEVC VIA'!$H$3,IF(Q208=1,'WHT Rates - MPEG HEVC VIA'!$H$11,IF(R208=1,'Via Summary'!$B$9,_xlfn.XLOOKUP(D208,'WHT Rates'!$B$4:$B$56,'WHT Rates'!$C$4:$C$56)/100))))</f>
        <v>0</v>
      </c>
      <c r="T208" s="244">
        <f t="shared" si="36"/>
        <v>0</v>
      </c>
      <c r="U208" s="238">
        <f>IF(O208=1,0,IF(P208=1,'WHT Rates - MPEG HEVC VIA'!$H$3,IF(Q208=1,'WHT Rates - MPEG HEVC VIA'!$H$11,IF(R208=1,'Via Summary'!$B$9,_xlfn.XLOOKUP(D208,'WHT Rates'!$B$4:$B$56,'WHT Rates'!$E$4:$E$56)/100))))</f>
        <v>0</v>
      </c>
      <c r="V208" s="244">
        <f t="shared" si="37"/>
        <v>0</v>
      </c>
      <c r="W208" s="251"/>
      <c r="X208" s="128">
        <f t="shared" si="38"/>
        <v>0</v>
      </c>
      <c r="Y208" s="128">
        <f t="shared" si="39"/>
        <v>0</v>
      </c>
      <c r="Z208" s="251"/>
      <c r="AA208" s="251"/>
      <c r="AB208" s="251"/>
    </row>
    <row r="209" spans="1:28" s="127" customFormat="1" x14ac:dyDescent="0.35">
      <c r="A209" s="214" t="s">
        <v>82</v>
      </c>
      <c r="B209" s="215">
        <v>105209</v>
      </c>
      <c r="C209" s="215" t="s">
        <v>77</v>
      </c>
      <c r="D209" s="215" t="s">
        <v>78</v>
      </c>
      <c r="E209" s="215">
        <v>70454770</v>
      </c>
      <c r="F209" s="215">
        <v>80</v>
      </c>
      <c r="G209" s="215" t="s">
        <v>697</v>
      </c>
      <c r="H209" s="221" t="s">
        <v>1243</v>
      </c>
      <c r="I209" s="234" t="s">
        <v>979</v>
      </c>
      <c r="J209" s="207">
        <v>481.05</v>
      </c>
      <c r="K209" s="211"/>
      <c r="L209" s="127" t="str">
        <f t="shared" si="32"/>
        <v>0070454770000080</v>
      </c>
      <c r="M209" s="127">
        <f t="shared" si="40"/>
        <v>16</v>
      </c>
      <c r="N209" s="127" t="str">
        <f t="shared" si="33"/>
        <v>00000000/Z_SBA</v>
      </c>
      <c r="O209" s="236">
        <f t="shared" si="34"/>
        <v>0</v>
      </c>
      <c r="P209" s="236">
        <f t="shared" si="35"/>
        <v>0</v>
      </c>
      <c r="Q209" s="236">
        <f t="shared" si="35"/>
        <v>0</v>
      </c>
      <c r="R209" s="236">
        <f t="shared" si="35"/>
        <v>0</v>
      </c>
      <c r="S209" s="238">
        <f>IF(O209=1,0,IF(P209=1,'WHT Rates - MPEG HEVC VIA'!$H$3,IF(Q209=1,'WHT Rates - MPEG HEVC VIA'!$H$11,IF(R209=1,'Via Summary'!$B$9,_xlfn.XLOOKUP(D209,'WHT Rates'!$B$4:$B$56,'WHT Rates'!$C$4:$C$56)/100))))</f>
        <v>0</v>
      </c>
      <c r="T209" s="244">
        <f t="shared" si="36"/>
        <v>0</v>
      </c>
      <c r="U209" s="238">
        <f>IF(O209=1,0,IF(P209=1,'WHT Rates - MPEG HEVC VIA'!$H$3,IF(Q209=1,'WHT Rates - MPEG HEVC VIA'!$H$11,IF(R209=1,'Via Summary'!$B$9,_xlfn.XLOOKUP(D209,'WHT Rates'!$B$4:$B$56,'WHT Rates'!$E$4:$E$56)/100))))</f>
        <v>0</v>
      </c>
      <c r="V209" s="244">
        <f t="shared" si="37"/>
        <v>0</v>
      </c>
      <c r="W209" s="251"/>
      <c r="X209" s="128">
        <f t="shared" si="38"/>
        <v>0</v>
      </c>
      <c r="Y209" s="128">
        <f t="shared" si="39"/>
        <v>0</v>
      </c>
      <c r="Z209" s="251"/>
      <c r="AA209" s="251"/>
      <c r="AB209" s="251"/>
    </row>
    <row r="210" spans="1:28" s="127" customFormat="1" x14ac:dyDescent="0.35">
      <c r="A210" s="214" t="s">
        <v>82</v>
      </c>
      <c r="B210" s="215">
        <v>105209</v>
      </c>
      <c r="C210" s="215" t="s">
        <v>77</v>
      </c>
      <c r="D210" s="215" t="s">
        <v>78</v>
      </c>
      <c r="E210" s="215">
        <v>70454770</v>
      </c>
      <c r="F210" s="215">
        <v>90</v>
      </c>
      <c r="G210" s="215" t="s">
        <v>697</v>
      </c>
      <c r="H210" s="221" t="s">
        <v>1244</v>
      </c>
      <c r="I210" s="234" t="s">
        <v>979</v>
      </c>
      <c r="J210" s="207">
        <v>4247.17</v>
      </c>
      <c r="K210" s="211"/>
      <c r="L210" s="127" t="str">
        <f t="shared" si="32"/>
        <v>0070454770000090</v>
      </c>
      <c r="M210" s="127">
        <f t="shared" si="40"/>
        <v>16</v>
      </c>
      <c r="N210" s="127" t="str">
        <f t="shared" si="33"/>
        <v>00000000/Z_SBA</v>
      </c>
      <c r="O210" s="236">
        <f t="shared" si="34"/>
        <v>0</v>
      </c>
      <c r="P210" s="236">
        <f t="shared" si="35"/>
        <v>0</v>
      </c>
      <c r="Q210" s="236">
        <f t="shared" si="35"/>
        <v>0</v>
      </c>
      <c r="R210" s="236">
        <f t="shared" si="35"/>
        <v>0</v>
      </c>
      <c r="S210" s="238">
        <f>IF(O210=1,0,IF(P210=1,'WHT Rates - MPEG HEVC VIA'!$H$3,IF(Q210=1,'WHT Rates - MPEG HEVC VIA'!$H$11,IF(R210=1,'Via Summary'!$B$9,_xlfn.XLOOKUP(D210,'WHT Rates'!$B$4:$B$56,'WHT Rates'!$C$4:$C$56)/100))))</f>
        <v>0</v>
      </c>
      <c r="T210" s="244">
        <f t="shared" si="36"/>
        <v>0</v>
      </c>
      <c r="U210" s="238">
        <f>IF(O210=1,0,IF(P210=1,'WHT Rates - MPEG HEVC VIA'!$H$3,IF(Q210=1,'WHT Rates - MPEG HEVC VIA'!$H$11,IF(R210=1,'Via Summary'!$B$9,_xlfn.XLOOKUP(D210,'WHT Rates'!$B$4:$B$56,'WHT Rates'!$E$4:$E$56)/100))))</f>
        <v>0</v>
      </c>
      <c r="V210" s="244">
        <f t="shared" si="37"/>
        <v>0</v>
      </c>
      <c r="W210" s="251"/>
      <c r="X210" s="128">
        <f t="shared" si="38"/>
        <v>0</v>
      </c>
      <c r="Y210" s="128">
        <f t="shared" si="39"/>
        <v>0</v>
      </c>
      <c r="Z210" s="251"/>
      <c r="AA210" s="251"/>
      <c r="AB210" s="251"/>
    </row>
    <row r="211" spans="1:28" s="127" customFormat="1" x14ac:dyDescent="0.35">
      <c r="A211" s="214" t="s">
        <v>505</v>
      </c>
      <c r="B211" s="215">
        <v>128446</v>
      </c>
      <c r="C211" s="215" t="s">
        <v>24</v>
      </c>
      <c r="D211" s="215" t="s">
        <v>25</v>
      </c>
      <c r="E211" s="215">
        <v>70454763</v>
      </c>
      <c r="F211" s="215">
        <v>10</v>
      </c>
      <c r="G211" s="215" t="s">
        <v>694</v>
      </c>
      <c r="H211" s="221" t="s">
        <v>1245</v>
      </c>
      <c r="I211" s="234" t="s">
        <v>978</v>
      </c>
      <c r="J211" s="207">
        <v>178025.4</v>
      </c>
      <c r="K211" s="211"/>
      <c r="L211" s="127" t="str">
        <f t="shared" si="32"/>
        <v>0070454763000010</v>
      </c>
      <c r="M211" s="127">
        <f t="shared" si="40"/>
        <v>16</v>
      </c>
      <c r="N211" s="127" t="str">
        <f t="shared" si="33"/>
        <v>00000000/Z_DTV</v>
      </c>
      <c r="O211" s="236">
        <f t="shared" si="34"/>
        <v>0</v>
      </c>
      <c r="P211" s="236">
        <f t="shared" si="35"/>
        <v>0</v>
      </c>
      <c r="Q211" s="236">
        <f t="shared" si="35"/>
        <v>0</v>
      </c>
      <c r="R211" s="236">
        <f t="shared" si="35"/>
        <v>0</v>
      </c>
      <c r="S211" s="238">
        <f>IF(O211=1,0,IF(P211=1,'WHT Rates - MPEG HEVC VIA'!$H$3,IF(Q211=1,'WHT Rates - MPEG HEVC VIA'!$H$11,IF(R211=1,'Via Summary'!$B$9,_xlfn.XLOOKUP(D211,'WHT Rates'!$B$4:$B$56,'WHT Rates'!$C$4:$C$56)/100))))</f>
        <v>0.1</v>
      </c>
      <c r="T211" s="244">
        <f t="shared" si="36"/>
        <v>17802.54</v>
      </c>
      <c r="U211" s="238">
        <f>IF(O211=1,0,IF(P211=1,'WHT Rates - MPEG HEVC VIA'!$H$3,IF(Q211=1,'WHT Rates - MPEG HEVC VIA'!$H$11,IF(R211=1,'Via Summary'!$B$9,_xlfn.XLOOKUP(D211,'WHT Rates'!$B$4:$B$56,'WHT Rates'!$E$4:$E$56)/100))))</f>
        <v>0.1</v>
      </c>
      <c r="V211" s="244">
        <f t="shared" si="37"/>
        <v>0</v>
      </c>
      <c r="W211" s="251"/>
      <c r="X211" s="128">
        <f t="shared" si="38"/>
        <v>-17802.54</v>
      </c>
      <c r="Y211" s="128">
        <f t="shared" si="39"/>
        <v>0</v>
      </c>
      <c r="Z211" s="251"/>
      <c r="AA211" s="251"/>
      <c r="AB211" s="251"/>
    </row>
    <row r="212" spans="1:28" s="127" customFormat="1" x14ac:dyDescent="0.35">
      <c r="A212" s="214" t="s">
        <v>666</v>
      </c>
      <c r="B212" s="215">
        <v>114365</v>
      </c>
      <c r="C212" s="215" t="s">
        <v>98</v>
      </c>
      <c r="D212" s="215" t="s">
        <v>99</v>
      </c>
      <c r="E212" s="215">
        <v>70454908</v>
      </c>
      <c r="F212" s="215">
        <v>10</v>
      </c>
      <c r="G212" s="215" t="s">
        <v>713</v>
      </c>
      <c r="H212" s="221" t="s">
        <v>1246</v>
      </c>
      <c r="I212" s="234" t="s">
        <v>978</v>
      </c>
      <c r="J212" s="207"/>
      <c r="K212" s="211">
        <v>18</v>
      </c>
      <c r="L212" s="127" t="str">
        <f t="shared" si="32"/>
        <v>0070454908000010</v>
      </c>
      <c r="M212" s="127">
        <f t="shared" si="40"/>
        <v>16</v>
      </c>
      <c r="N212" s="127" t="str">
        <f t="shared" si="33"/>
        <v>00000000/Z_CMP</v>
      </c>
      <c r="O212" s="236">
        <f t="shared" si="34"/>
        <v>0</v>
      </c>
      <c r="P212" s="236">
        <f t="shared" si="35"/>
        <v>0</v>
      </c>
      <c r="Q212" s="236">
        <f t="shared" si="35"/>
        <v>0</v>
      </c>
      <c r="R212" s="236">
        <f t="shared" si="35"/>
        <v>0</v>
      </c>
      <c r="S212" s="238">
        <f>IF(O212=1,0,IF(P212=1,'WHT Rates - MPEG HEVC VIA'!$H$3,IF(Q212=1,'WHT Rates - MPEG HEVC VIA'!$H$11,IF(R212=1,'Via Summary'!$B$9,_xlfn.XLOOKUP(D212,'WHT Rates'!$B$4:$B$56,'WHT Rates'!$C$4:$C$56)/100))))</f>
        <v>0.16500000000000001</v>
      </c>
      <c r="T212" s="244">
        <f t="shared" si="36"/>
        <v>0</v>
      </c>
      <c r="U212" s="238">
        <f>IF(O212=1,0,IF(P212=1,'WHT Rates - MPEG HEVC VIA'!$H$3,IF(Q212=1,'WHT Rates - MPEG HEVC VIA'!$H$11,IF(R212=1,'Via Summary'!$B$9,_xlfn.XLOOKUP(D212,'WHT Rates'!$B$4:$B$56,'WHT Rates'!$E$4:$E$56)/100))))</f>
        <v>0.1</v>
      </c>
      <c r="V212" s="244">
        <f t="shared" si="37"/>
        <v>1.8</v>
      </c>
      <c r="W212" s="251"/>
      <c r="X212" s="128">
        <f t="shared" si="38"/>
        <v>0</v>
      </c>
      <c r="Y212" s="128">
        <f t="shared" si="39"/>
        <v>-1.8</v>
      </c>
      <c r="Z212" s="251"/>
      <c r="AA212" s="251"/>
      <c r="AB212" s="251"/>
    </row>
    <row r="213" spans="1:28" s="127" customFormat="1" x14ac:dyDescent="0.35">
      <c r="A213" s="214" t="s">
        <v>101</v>
      </c>
      <c r="B213" s="215">
        <v>105270</v>
      </c>
      <c r="C213" s="215" t="s">
        <v>98</v>
      </c>
      <c r="D213" s="215" t="s">
        <v>99</v>
      </c>
      <c r="E213" s="215">
        <v>70454780</v>
      </c>
      <c r="F213" s="215">
        <v>10</v>
      </c>
      <c r="G213" s="215" t="s">
        <v>707</v>
      </c>
      <c r="H213" s="221" t="s">
        <v>1247</v>
      </c>
      <c r="I213" s="234" t="s">
        <v>978</v>
      </c>
      <c r="J213" s="207"/>
      <c r="K213" s="211">
        <v>2803.5</v>
      </c>
      <c r="L213" s="127" t="str">
        <f t="shared" si="32"/>
        <v>0070454780000010</v>
      </c>
      <c r="M213" s="127">
        <f t="shared" si="40"/>
        <v>16</v>
      </c>
      <c r="N213" s="127" t="str">
        <f t="shared" si="33"/>
        <v>00000000/Z_SDC</v>
      </c>
      <c r="O213" s="236">
        <f t="shared" si="34"/>
        <v>0</v>
      </c>
      <c r="P213" s="236">
        <f t="shared" si="35"/>
        <v>0</v>
      </c>
      <c r="Q213" s="236">
        <f t="shared" si="35"/>
        <v>0</v>
      </c>
      <c r="R213" s="236">
        <f t="shared" si="35"/>
        <v>0</v>
      </c>
      <c r="S213" s="238">
        <f>IF(O213=1,0,IF(P213=1,'WHT Rates - MPEG HEVC VIA'!$H$3,IF(Q213=1,'WHT Rates - MPEG HEVC VIA'!$H$11,IF(R213=1,'Via Summary'!$B$9,_xlfn.XLOOKUP(D213,'WHT Rates'!$B$4:$B$56,'WHT Rates'!$C$4:$C$56)/100))))</f>
        <v>0.16500000000000001</v>
      </c>
      <c r="T213" s="244">
        <f t="shared" si="36"/>
        <v>0</v>
      </c>
      <c r="U213" s="238">
        <f>IF(O213=1,0,IF(P213=1,'WHT Rates - MPEG HEVC VIA'!$H$3,IF(Q213=1,'WHT Rates - MPEG HEVC VIA'!$H$11,IF(R213=1,'Via Summary'!$B$9,_xlfn.XLOOKUP(D213,'WHT Rates'!$B$4:$B$56,'WHT Rates'!$E$4:$E$56)/100))))</f>
        <v>0.1</v>
      </c>
      <c r="V213" s="244">
        <f t="shared" si="37"/>
        <v>280.35000000000002</v>
      </c>
      <c r="W213" s="251"/>
      <c r="X213" s="128">
        <f t="shared" si="38"/>
        <v>0</v>
      </c>
      <c r="Y213" s="128">
        <f t="shared" si="39"/>
        <v>-280.35000000000002</v>
      </c>
      <c r="Z213" s="251"/>
      <c r="AA213" s="251"/>
      <c r="AB213" s="251"/>
    </row>
    <row r="214" spans="1:28" s="127" customFormat="1" x14ac:dyDescent="0.35">
      <c r="A214" s="214" t="s">
        <v>667</v>
      </c>
      <c r="B214" s="215">
        <v>126308</v>
      </c>
      <c r="C214" s="215" t="s">
        <v>13</v>
      </c>
      <c r="D214" s="215" t="s">
        <v>14</v>
      </c>
      <c r="E214" s="215">
        <v>70455010</v>
      </c>
      <c r="F214" s="215">
        <v>10</v>
      </c>
      <c r="G214" s="215" t="s">
        <v>697</v>
      </c>
      <c r="H214" s="221" t="s">
        <v>1248</v>
      </c>
      <c r="I214" s="234" t="s">
        <v>978</v>
      </c>
      <c r="J214" s="207"/>
      <c r="K214" s="211">
        <v>54</v>
      </c>
      <c r="L214" s="127" t="str">
        <f t="shared" si="32"/>
        <v>0070455010000010</v>
      </c>
      <c r="M214" s="127">
        <f t="shared" si="40"/>
        <v>16</v>
      </c>
      <c r="N214" s="127" t="str">
        <f t="shared" si="33"/>
        <v>00000000/Z_SBA</v>
      </c>
      <c r="O214" s="236">
        <f t="shared" si="34"/>
        <v>0</v>
      </c>
      <c r="P214" s="236">
        <f t="shared" si="35"/>
        <v>0</v>
      </c>
      <c r="Q214" s="236">
        <f t="shared" si="35"/>
        <v>0</v>
      </c>
      <c r="R214" s="236">
        <f t="shared" si="35"/>
        <v>0</v>
      </c>
      <c r="S214" s="238">
        <f>IF(O214=1,0,IF(P214=1,'WHT Rates - MPEG HEVC VIA'!$H$3,IF(Q214=1,'WHT Rates - MPEG HEVC VIA'!$H$11,IF(R214=1,'Via Summary'!$B$9,_xlfn.XLOOKUP(D214,'WHT Rates'!$B$4:$B$56,'WHT Rates'!$C$4:$C$56)/100))))</f>
        <v>0</v>
      </c>
      <c r="T214" s="244">
        <f t="shared" si="36"/>
        <v>0</v>
      </c>
      <c r="U214" s="238">
        <f>IF(O214=1,0,IF(P214=1,'WHT Rates - MPEG HEVC VIA'!$H$3,IF(Q214=1,'WHT Rates - MPEG HEVC VIA'!$H$11,IF(R214=1,'Via Summary'!$B$9,_xlfn.XLOOKUP(D214,'WHT Rates'!$B$4:$B$56,'WHT Rates'!$E$4:$E$56)/100))))</f>
        <v>0</v>
      </c>
      <c r="V214" s="244">
        <f t="shared" si="37"/>
        <v>0</v>
      </c>
      <c r="W214" s="251"/>
      <c r="X214" s="128">
        <f t="shared" si="38"/>
        <v>0</v>
      </c>
      <c r="Y214" s="128">
        <f t="shared" si="39"/>
        <v>0</v>
      </c>
      <c r="Z214" s="251"/>
      <c r="AA214" s="251"/>
      <c r="AB214" s="251"/>
    </row>
    <row r="215" spans="1:28" s="127" customFormat="1" x14ac:dyDescent="0.35">
      <c r="A215" s="214" t="s">
        <v>294</v>
      </c>
      <c r="B215" s="215">
        <v>125300</v>
      </c>
      <c r="C215" s="215" t="s">
        <v>24</v>
      </c>
      <c r="D215" s="215" t="s">
        <v>25</v>
      </c>
      <c r="E215" s="215">
        <v>70454711</v>
      </c>
      <c r="F215" s="215">
        <v>10</v>
      </c>
      <c r="G215" s="215" t="s">
        <v>1061</v>
      </c>
      <c r="H215" s="221" t="s">
        <v>1249</v>
      </c>
      <c r="I215" s="234" t="s">
        <v>979</v>
      </c>
      <c r="J215" s="207">
        <v>-4594.37</v>
      </c>
      <c r="K215" s="211"/>
      <c r="L215" s="127" t="str">
        <f t="shared" si="32"/>
        <v>0070454711000010</v>
      </c>
      <c r="M215" s="127">
        <f t="shared" si="40"/>
        <v>16</v>
      </c>
      <c r="N215" s="127" t="str">
        <f t="shared" si="33"/>
        <v>00000000/CL CC1002</v>
      </c>
      <c r="O215" s="236">
        <f t="shared" si="34"/>
        <v>0</v>
      </c>
      <c r="P215" s="236">
        <f t="shared" si="35"/>
        <v>0</v>
      </c>
      <c r="Q215" s="236">
        <f t="shared" si="35"/>
        <v>0</v>
      </c>
      <c r="R215" s="236">
        <f t="shared" si="35"/>
        <v>0</v>
      </c>
      <c r="S215" s="238">
        <f>IF(O215=1,0,IF(P215=1,'WHT Rates - MPEG HEVC VIA'!$H$3,IF(Q215=1,'WHT Rates - MPEG HEVC VIA'!$H$11,IF(R215=1,'Via Summary'!$B$9,_xlfn.XLOOKUP(D215,'WHT Rates'!$B$4:$B$56,'WHT Rates'!$C$4:$C$56)/100))))</f>
        <v>0.1</v>
      </c>
      <c r="T215" s="244">
        <f t="shared" si="36"/>
        <v>-459.43700000000001</v>
      </c>
      <c r="U215" s="238">
        <f>IF(O215=1,0,IF(P215=1,'WHT Rates - MPEG HEVC VIA'!$H$3,IF(Q215=1,'WHT Rates - MPEG HEVC VIA'!$H$11,IF(R215=1,'Via Summary'!$B$9,_xlfn.XLOOKUP(D215,'WHT Rates'!$B$4:$B$56,'WHT Rates'!$E$4:$E$56)/100))))</f>
        <v>0.1</v>
      </c>
      <c r="V215" s="244">
        <f t="shared" si="37"/>
        <v>0</v>
      </c>
      <c r="W215" s="251"/>
      <c r="X215" s="128">
        <f t="shared" si="38"/>
        <v>459.44</v>
      </c>
      <c r="Y215" s="128">
        <f t="shared" si="39"/>
        <v>0</v>
      </c>
      <c r="Z215" s="251"/>
      <c r="AA215" s="251"/>
      <c r="AB215" s="251"/>
    </row>
    <row r="216" spans="1:28" s="127" customFormat="1" x14ac:dyDescent="0.35">
      <c r="A216" s="214" t="s">
        <v>294</v>
      </c>
      <c r="B216" s="215">
        <v>125300</v>
      </c>
      <c r="C216" s="215" t="s">
        <v>24</v>
      </c>
      <c r="D216" s="215" t="s">
        <v>25</v>
      </c>
      <c r="E216" s="215">
        <v>70454711</v>
      </c>
      <c r="F216" s="215">
        <v>10</v>
      </c>
      <c r="G216" s="215" t="s">
        <v>717</v>
      </c>
      <c r="H216" s="221" t="s">
        <v>1249</v>
      </c>
      <c r="I216" s="234" t="s">
        <v>979</v>
      </c>
      <c r="J216" s="207">
        <v>9009.9</v>
      </c>
      <c r="K216" s="211"/>
      <c r="L216" s="127" t="str">
        <f t="shared" si="32"/>
        <v>0070454711000010</v>
      </c>
      <c r="M216" s="127">
        <f t="shared" si="40"/>
        <v>16</v>
      </c>
      <c r="N216" s="127" t="str">
        <f t="shared" si="33"/>
        <v>00000000/Z_DMT</v>
      </c>
      <c r="O216" s="236">
        <f t="shared" si="34"/>
        <v>0</v>
      </c>
      <c r="P216" s="236">
        <f t="shared" si="35"/>
        <v>0</v>
      </c>
      <c r="Q216" s="236">
        <f t="shared" si="35"/>
        <v>0</v>
      </c>
      <c r="R216" s="236">
        <f t="shared" si="35"/>
        <v>0</v>
      </c>
      <c r="S216" s="238">
        <f>IF(O216=1,0,IF(P216=1,'WHT Rates - MPEG HEVC VIA'!$H$3,IF(Q216=1,'WHT Rates - MPEG HEVC VIA'!$H$11,IF(R216=1,'Via Summary'!$B$9,_xlfn.XLOOKUP(D216,'WHT Rates'!$B$4:$B$56,'WHT Rates'!$C$4:$C$56)/100))))</f>
        <v>0.1</v>
      </c>
      <c r="T216" s="244">
        <f t="shared" si="36"/>
        <v>900.99</v>
      </c>
      <c r="U216" s="238">
        <f>IF(O216=1,0,IF(P216=1,'WHT Rates - MPEG HEVC VIA'!$H$3,IF(Q216=1,'WHT Rates - MPEG HEVC VIA'!$H$11,IF(R216=1,'Via Summary'!$B$9,_xlfn.XLOOKUP(D216,'WHT Rates'!$B$4:$B$56,'WHT Rates'!$E$4:$E$56)/100))))</f>
        <v>0.1</v>
      </c>
      <c r="V216" s="244">
        <f t="shared" si="37"/>
        <v>0</v>
      </c>
      <c r="W216" s="251"/>
      <c r="X216" s="128">
        <f t="shared" si="38"/>
        <v>-900.99</v>
      </c>
      <c r="Y216" s="128">
        <f t="shared" si="39"/>
        <v>0</v>
      </c>
      <c r="Z216" s="251"/>
      <c r="AA216" s="251"/>
      <c r="AB216" s="251"/>
    </row>
    <row r="217" spans="1:28" s="127" customFormat="1" x14ac:dyDescent="0.35">
      <c r="A217" s="214" t="s">
        <v>668</v>
      </c>
      <c r="B217" s="215">
        <v>106905</v>
      </c>
      <c r="C217" s="215" t="s">
        <v>24</v>
      </c>
      <c r="D217" s="215" t="s">
        <v>25</v>
      </c>
      <c r="E217" s="215">
        <v>70454904</v>
      </c>
      <c r="F217" s="215">
        <v>10</v>
      </c>
      <c r="G217" s="215" t="s">
        <v>715</v>
      </c>
      <c r="H217" s="221" t="s">
        <v>1250</v>
      </c>
      <c r="I217" s="234" t="s">
        <v>979</v>
      </c>
      <c r="J217" s="207">
        <v>559.44000000000005</v>
      </c>
      <c r="K217" s="211"/>
      <c r="L217" s="127" t="str">
        <f t="shared" si="32"/>
        <v>0070454904000010</v>
      </c>
      <c r="M217" s="127">
        <f t="shared" si="40"/>
        <v>16</v>
      </c>
      <c r="N217" s="127" t="str">
        <f t="shared" si="33"/>
        <v>00000000/Z_NLE</v>
      </c>
      <c r="O217" s="236">
        <f t="shared" si="34"/>
        <v>0</v>
      </c>
      <c r="P217" s="236">
        <f t="shared" si="35"/>
        <v>0</v>
      </c>
      <c r="Q217" s="236">
        <f t="shared" si="35"/>
        <v>0</v>
      </c>
      <c r="R217" s="236">
        <f t="shared" si="35"/>
        <v>0</v>
      </c>
      <c r="S217" s="238">
        <f>IF(O217=1,0,IF(P217=1,'WHT Rates - MPEG HEVC VIA'!$H$3,IF(Q217=1,'WHT Rates - MPEG HEVC VIA'!$H$11,IF(R217=1,'Via Summary'!$B$9,_xlfn.XLOOKUP(D217,'WHT Rates'!$B$4:$B$56,'WHT Rates'!$C$4:$C$56)/100))))</f>
        <v>0.1</v>
      </c>
      <c r="T217" s="244">
        <f t="shared" si="36"/>
        <v>55.94400000000001</v>
      </c>
      <c r="U217" s="238">
        <f>IF(O217=1,0,IF(P217=1,'WHT Rates - MPEG HEVC VIA'!$H$3,IF(Q217=1,'WHT Rates - MPEG HEVC VIA'!$H$11,IF(R217=1,'Via Summary'!$B$9,_xlfn.XLOOKUP(D217,'WHT Rates'!$B$4:$B$56,'WHT Rates'!$E$4:$E$56)/100))))</f>
        <v>0.1</v>
      </c>
      <c r="V217" s="244">
        <f t="shared" si="37"/>
        <v>0</v>
      </c>
      <c r="W217" s="251"/>
      <c r="X217" s="128">
        <f t="shared" si="38"/>
        <v>-55.94</v>
      </c>
      <c r="Y217" s="128">
        <f t="shared" si="39"/>
        <v>0</v>
      </c>
      <c r="Z217" s="251"/>
      <c r="AA217" s="251"/>
      <c r="AB217" s="251"/>
    </row>
    <row r="218" spans="1:28" s="127" customFormat="1" x14ac:dyDescent="0.35">
      <c r="A218" s="214" t="s">
        <v>668</v>
      </c>
      <c r="B218" s="215">
        <v>106905</v>
      </c>
      <c r="C218" s="215" t="s">
        <v>24</v>
      </c>
      <c r="D218" s="215" t="s">
        <v>25</v>
      </c>
      <c r="E218" s="215">
        <v>70454904</v>
      </c>
      <c r="F218" s="215">
        <v>20</v>
      </c>
      <c r="G218" s="215" t="s">
        <v>715</v>
      </c>
      <c r="H218" s="221" t="s">
        <v>1251</v>
      </c>
      <c r="I218" s="234" t="s">
        <v>979</v>
      </c>
      <c r="J218" s="207">
        <v>272.16000000000003</v>
      </c>
      <c r="K218" s="211"/>
      <c r="L218" s="127" t="str">
        <f t="shared" si="32"/>
        <v>0070454904000020</v>
      </c>
      <c r="M218" s="127">
        <f t="shared" si="40"/>
        <v>16</v>
      </c>
      <c r="N218" s="127" t="str">
        <f t="shared" si="33"/>
        <v>00000000/Z_NLE</v>
      </c>
      <c r="O218" s="236">
        <f t="shared" si="34"/>
        <v>0</v>
      </c>
      <c r="P218" s="236">
        <f t="shared" si="35"/>
        <v>0</v>
      </c>
      <c r="Q218" s="236">
        <f t="shared" si="35"/>
        <v>0</v>
      </c>
      <c r="R218" s="236">
        <f t="shared" si="35"/>
        <v>0</v>
      </c>
      <c r="S218" s="238">
        <f>IF(O218=1,0,IF(P218=1,'WHT Rates - MPEG HEVC VIA'!$H$3,IF(Q218=1,'WHT Rates - MPEG HEVC VIA'!$H$11,IF(R218=1,'Via Summary'!$B$9,_xlfn.XLOOKUP(D218,'WHT Rates'!$B$4:$B$56,'WHT Rates'!$C$4:$C$56)/100))))</f>
        <v>0.1</v>
      </c>
      <c r="T218" s="244">
        <f t="shared" si="36"/>
        <v>27.216000000000005</v>
      </c>
      <c r="U218" s="238">
        <f>IF(O218=1,0,IF(P218=1,'WHT Rates - MPEG HEVC VIA'!$H$3,IF(Q218=1,'WHT Rates - MPEG HEVC VIA'!$H$11,IF(R218=1,'Via Summary'!$B$9,_xlfn.XLOOKUP(D218,'WHT Rates'!$B$4:$B$56,'WHT Rates'!$E$4:$E$56)/100))))</f>
        <v>0.1</v>
      </c>
      <c r="V218" s="244">
        <f t="shared" si="37"/>
        <v>0</v>
      </c>
      <c r="W218" s="251"/>
      <c r="X218" s="128">
        <f t="shared" si="38"/>
        <v>-27.22</v>
      </c>
      <c r="Y218" s="128">
        <f t="shared" si="39"/>
        <v>0</v>
      </c>
      <c r="Z218" s="251"/>
      <c r="AA218" s="251"/>
      <c r="AB218" s="251"/>
    </row>
    <row r="219" spans="1:28" s="127" customFormat="1" x14ac:dyDescent="0.35">
      <c r="A219" s="214" t="s">
        <v>281</v>
      </c>
      <c r="B219" s="215">
        <v>121588</v>
      </c>
      <c r="C219" s="215" t="s">
        <v>207</v>
      </c>
      <c r="D219" s="215" t="s">
        <v>208</v>
      </c>
      <c r="E219" s="215">
        <v>70454792</v>
      </c>
      <c r="F219" s="215">
        <v>10</v>
      </c>
      <c r="G219" s="215" t="s">
        <v>1041</v>
      </c>
      <c r="H219" s="221" t="s">
        <v>1252</v>
      </c>
      <c r="I219" s="234" t="s">
        <v>980</v>
      </c>
      <c r="J219" s="207"/>
      <c r="K219" s="211">
        <v>-478</v>
      </c>
      <c r="L219" s="127" t="str">
        <f t="shared" si="32"/>
        <v>0070454792000010</v>
      </c>
      <c r="M219" s="127">
        <f t="shared" si="40"/>
        <v>16</v>
      </c>
      <c r="N219" s="127" t="str">
        <f t="shared" si="33"/>
        <v>00000000/CL LIC CC</v>
      </c>
      <c r="O219" s="236">
        <f t="shared" si="34"/>
        <v>0</v>
      </c>
      <c r="P219" s="236">
        <f t="shared" si="35"/>
        <v>0</v>
      </c>
      <c r="Q219" s="236">
        <f t="shared" si="35"/>
        <v>0</v>
      </c>
      <c r="R219" s="236">
        <f t="shared" si="35"/>
        <v>0</v>
      </c>
      <c r="S219" s="238">
        <f>IF(O219=1,0,IF(P219=1,'WHT Rates - MPEG HEVC VIA'!$H$3,IF(Q219=1,'WHT Rates - MPEG HEVC VIA'!$H$11,IF(R219=1,'Via Summary'!$B$9,_xlfn.XLOOKUP(D219,'WHT Rates'!$B$4:$B$56,'WHT Rates'!$C$4:$C$56)/100))))</f>
        <v>0</v>
      </c>
      <c r="T219" s="244">
        <f t="shared" si="36"/>
        <v>0</v>
      </c>
      <c r="U219" s="238">
        <f>IF(O219=1,0,IF(P219=1,'WHT Rates - MPEG HEVC VIA'!$H$3,IF(Q219=1,'WHT Rates - MPEG HEVC VIA'!$H$11,IF(R219=1,'Via Summary'!$B$9,_xlfn.XLOOKUP(D219,'WHT Rates'!$B$4:$B$56,'WHT Rates'!$E$4:$E$56)/100))))</f>
        <v>0</v>
      </c>
      <c r="V219" s="244">
        <f t="shared" si="37"/>
        <v>0</v>
      </c>
      <c r="W219" s="251"/>
      <c r="X219" s="128">
        <f t="shared" si="38"/>
        <v>0</v>
      </c>
      <c r="Y219" s="128">
        <f t="shared" si="39"/>
        <v>0</v>
      </c>
      <c r="Z219" s="251"/>
      <c r="AA219" s="251"/>
      <c r="AB219" s="251"/>
    </row>
    <row r="220" spans="1:28" s="127" customFormat="1" x14ac:dyDescent="0.35">
      <c r="A220" s="214" t="s">
        <v>281</v>
      </c>
      <c r="B220" s="215">
        <v>121588</v>
      </c>
      <c r="C220" s="215" t="s">
        <v>207</v>
      </c>
      <c r="D220" s="215" t="s">
        <v>208</v>
      </c>
      <c r="E220" s="215">
        <v>70454792</v>
      </c>
      <c r="F220" s="215">
        <v>10</v>
      </c>
      <c r="G220" s="215" t="s">
        <v>746</v>
      </c>
      <c r="H220" s="221" t="s">
        <v>1252</v>
      </c>
      <c r="I220" s="234" t="s">
        <v>980</v>
      </c>
      <c r="J220" s="207"/>
      <c r="K220" s="211">
        <v>478</v>
      </c>
      <c r="L220" s="127" t="str">
        <f t="shared" si="32"/>
        <v>0070454792000010</v>
      </c>
      <c r="M220" s="127">
        <f t="shared" si="40"/>
        <v>16</v>
      </c>
      <c r="N220" s="127" t="str">
        <f t="shared" si="33"/>
        <v>00000000/Z_SMD</v>
      </c>
      <c r="O220" s="236">
        <f t="shared" si="34"/>
        <v>0</v>
      </c>
      <c r="P220" s="236">
        <f t="shared" si="35"/>
        <v>0</v>
      </c>
      <c r="Q220" s="236">
        <f t="shared" si="35"/>
        <v>0</v>
      </c>
      <c r="R220" s="236">
        <f t="shared" si="35"/>
        <v>0</v>
      </c>
      <c r="S220" s="238">
        <f>IF(O220=1,0,IF(P220=1,'WHT Rates - MPEG HEVC VIA'!$H$3,IF(Q220=1,'WHT Rates - MPEG HEVC VIA'!$H$11,IF(R220=1,'Via Summary'!$B$9,_xlfn.XLOOKUP(D220,'WHT Rates'!$B$4:$B$56,'WHT Rates'!$C$4:$C$56)/100))))</f>
        <v>0</v>
      </c>
      <c r="T220" s="244">
        <f t="shared" si="36"/>
        <v>0</v>
      </c>
      <c r="U220" s="238">
        <f>IF(O220=1,0,IF(P220=1,'WHT Rates - MPEG HEVC VIA'!$H$3,IF(Q220=1,'WHT Rates - MPEG HEVC VIA'!$H$11,IF(R220=1,'Via Summary'!$B$9,_xlfn.XLOOKUP(D220,'WHT Rates'!$B$4:$B$56,'WHT Rates'!$E$4:$E$56)/100))))</f>
        <v>0</v>
      </c>
      <c r="V220" s="244">
        <f t="shared" si="37"/>
        <v>0</v>
      </c>
      <c r="W220" s="251"/>
      <c r="X220" s="128">
        <f t="shared" si="38"/>
        <v>0</v>
      </c>
      <c r="Y220" s="128">
        <f t="shared" si="39"/>
        <v>0</v>
      </c>
      <c r="Z220" s="251"/>
      <c r="AA220" s="251"/>
      <c r="AB220" s="251"/>
    </row>
    <row r="221" spans="1:28" s="127" customFormat="1" x14ac:dyDescent="0.35">
      <c r="A221" s="214" t="s">
        <v>219</v>
      </c>
      <c r="B221" s="215">
        <v>110843</v>
      </c>
      <c r="C221" s="215" t="s">
        <v>136</v>
      </c>
      <c r="D221" s="215" t="s">
        <v>137</v>
      </c>
      <c r="E221" s="215">
        <v>70455015</v>
      </c>
      <c r="F221" s="215">
        <v>10</v>
      </c>
      <c r="G221" s="215" t="s">
        <v>698</v>
      </c>
      <c r="H221" s="221" t="s">
        <v>1253</v>
      </c>
      <c r="I221" s="234" t="s">
        <v>986</v>
      </c>
      <c r="J221" s="207">
        <v>325731.28999999998</v>
      </c>
      <c r="K221" s="211"/>
      <c r="L221" s="127" t="str">
        <f t="shared" si="32"/>
        <v>0070455015000010</v>
      </c>
      <c r="M221" s="127">
        <f t="shared" si="40"/>
        <v>16</v>
      </c>
      <c r="N221" s="127" t="str">
        <f t="shared" si="33"/>
        <v>00000000/Z_DHDO</v>
      </c>
      <c r="O221" s="236">
        <f t="shared" si="34"/>
        <v>0</v>
      </c>
      <c r="P221" s="236">
        <f t="shared" si="35"/>
        <v>0</v>
      </c>
      <c r="Q221" s="236">
        <f t="shared" si="35"/>
        <v>0</v>
      </c>
      <c r="R221" s="236">
        <f t="shared" si="35"/>
        <v>0</v>
      </c>
      <c r="S221" s="238">
        <f>IF(O221=1,0,IF(P221=1,'WHT Rates - MPEG HEVC VIA'!$H$3,IF(Q221=1,'WHT Rates - MPEG HEVC VIA'!$H$11,IF(R221=1,'Via Summary'!$B$9,_xlfn.XLOOKUP(D221,'WHT Rates'!$B$4:$B$56,'WHT Rates'!$C$4:$C$56)/100))))</f>
        <v>0</v>
      </c>
      <c r="T221" s="244">
        <f t="shared" si="36"/>
        <v>0</v>
      </c>
      <c r="U221" s="238">
        <f>IF(O221=1,0,IF(P221=1,'WHT Rates - MPEG HEVC VIA'!$H$3,IF(Q221=1,'WHT Rates - MPEG HEVC VIA'!$H$11,IF(R221=1,'Via Summary'!$B$9,_xlfn.XLOOKUP(D221,'WHT Rates'!$B$4:$B$56,'WHT Rates'!$E$4:$E$56)/100))))</f>
        <v>0</v>
      </c>
      <c r="V221" s="244">
        <f t="shared" si="37"/>
        <v>0</v>
      </c>
      <c r="W221" s="251"/>
      <c r="X221" s="128">
        <f t="shared" si="38"/>
        <v>0</v>
      </c>
      <c r="Y221" s="128">
        <f t="shared" si="39"/>
        <v>0</v>
      </c>
      <c r="Z221" s="251"/>
      <c r="AA221" s="251"/>
      <c r="AB221" s="251"/>
    </row>
    <row r="222" spans="1:28" s="127" customFormat="1" x14ac:dyDescent="0.35">
      <c r="A222" s="214" t="s">
        <v>219</v>
      </c>
      <c r="B222" s="215">
        <v>110843</v>
      </c>
      <c r="C222" s="215" t="s">
        <v>136</v>
      </c>
      <c r="D222" s="215" t="s">
        <v>137</v>
      </c>
      <c r="E222" s="215">
        <v>70455015</v>
      </c>
      <c r="F222" s="215">
        <v>20</v>
      </c>
      <c r="G222" s="215" t="s">
        <v>698</v>
      </c>
      <c r="H222" s="221" t="s">
        <v>1254</v>
      </c>
      <c r="I222" s="234" t="s">
        <v>986</v>
      </c>
      <c r="J222" s="207">
        <v>114654</v>
      </c>
      <c r="K222" s="211"/>
      <c r="L222" s="127" t="str">
        <f t="shared" si="32"/>
        <v>0070455015000020</v>
      </c>
      <c r="M222" s="127">
        <f t="shared" si="40"/>
        <v>16</v>
      </c>
      <c r="N222" s="127" t="str">
        <f t="shared" si="33"/>
        <v>00000000/Z_DHDO</v>
      </c>
      <c r="O222" s="236">
        <f t="shared" si="34"/>
        <v>0</v>
      </c>
      <c r="P222" s="236">
        <f t="shared" si="35"/>
        <v>0</v>
      </c>
      <c r="Q222" s="236">
        <f t="shared" si="35"/>
        <v>0</v>
      </c>
      <c r="R222" s="236">
        <f t="shared" si="35"/>
        <v>0</v>
      </c>
      <c r="S222" s="238">
        <f>IF(O222=1,0,IF(P222=1,'WHT Rates - MPEG HEVC VIA'!$H$3,IF(Q222=1,'WHT Rates - MPEG HEVC VIA'!$H$11,IF(R222=1,'Via Summary'!$B$9,_xlfn.XLOOKUP(D222,'WHT Rates'!$B$4:$B$56,'WHT Rates'!$C$4:$C$56)/100))))</f>
        <v>0</v>
      </c>
      <c r="T222" s="244">
        <f t="shared" si="36"/>
        <v>0</v>
      </c>
      <c r="U222" s="238">
        <f>IF(O222=1,0,IF(P222=1,'WHT Rates - MPEG HEVC VIA'!$H$3,IF(Q222=1,'WHT Rates - MPEG HEVC VIA'!$H$11,IF(R222=1,'Via Summary'!$B$9,_xlfn.XLOOKUP(D222,'WHT Rates'!$B$4:$B$56,'WHT Rates'!$E$4:$E$56)/100))))</f>
        <v>0</v>
      </c>
      <c r="V222" s="244">
        <f t="shared" si="37"/>
        <v>0</v>
      </c>
      <c r="W222" s="251"/>
      <c r="X222" s="128">
        <f t="shared" si="38"/>
        <v>0</v>
      </c>
      <c r="Y222" s="128">
        <f t="shared" si="39"/>
        <v>0</v>
      </c>
      <c r="Z222" s="251"/>
      <c r="AA222" s="251"/>
      <c r="AB222" s="251"/>
    </row>
    <row r="223" spans="1:28" s="127" customFormat="1" x14ac:dyDescent="0.35">
      <c r="A223" s="214" t="s">
        <v>219</v>
      </c>
      <c r="B223" s="215">
        <v>110843</v>
      </c>
      <c r="C223" s="215" t="s">
        <v>136</v>
      </c>
      <c r="D223" s="215" t="s">
        <v>137</v>
      </c>
      <c r="E223" s="215">
        <v>70455015</v>
      </c>
      <c r="F223" s="215">
        <v>30</v>
      </c>
      <c r="G223" s="215" t="s">
        <v>699</v>
      </c>
      <c r="H223" s="221" t="s">
        <v>1255</v>
      </c>
      <c r="I223" s="234" t="s">
        <v>986</v>
      </c>
      <c r="J223" s="207">
        <v>784471.5</v>
      </c>
      <c r="K223" s="211"/>
      <c r="L223" s="127" t="str">
        <f t="shared" si="32"/>
        <v>0070455015000030</v>
      </c>
      <c r="M223" s="127">
        <f t="shared" si="40"/>
        <v>16</v>
      </c>
      <c r="N223" s="127" t="str">
        <f t="shared" si="33"/>
        <v>00000000/Z_W8PB</v>
      </c>
      <c r="O223" s="236">
        <f t="shared" si="34"/>
        <v>0</v>
      </c>
      <c r="P223" s="236">
        <f t="shared" si="35"/>
        <v>0</v>
      </c>
      <c r="Q223" s="236">
        <f t="shared" si="35"/>
        <v>0</v>
      </c>
      <c r="R223" s="236">
        <f t="shared" si="35"/>
        <v>0</v>
      </c>
      <c r="S223" s="238">
        <f>IF(O223=1,0,IF(P223=1,'WHT Rates - MPEG HEVC VIA'!$H$3,IF(Q223=1,'WHT Rates - MPEG HEVC VIA'!$H$11,IF(R223=1,'Via Summary'!$B$9,_xlfn.XLOOKUP(D223,'WHT Rates'!$B$4:$B$56,'WHT Rates'!$C$4:$C$56)/100))))</f>
        <v>0</v>
      </c>
      <c r="T223" s="244">
        <f t="shared" si="36"/>
        <v>0</v>
      </c>
      <c r="U223" s="238">
        <f>IF(O223=1,0,IF(P223=1,'WHT Rates - MPEG HEVC VIA'!$H$3,IF(Q223=1,'WHT Rates - MPEG HEVC VIA'!$H$11,IF(R223=1,'Via Summary'!$B$9,_xlfn.XLOOKUP(D223,'WHT Rates'!$B$4:$B$56,'WHT Rates'!$E$4:$E$56)/100))))</f>
        <v>0</v>
      </c>
      <c r="V223" s="244">
        <f t="shared" si="37"/>
        <v>0</v>
      </c>
      <c r="W223" s="251"/>
      <c r="X223" s="128">
        <f t="shared" si="38"/>
        <v>0</v>
      </c>
      <c r="Y223" s="128">
        <f t="shared" si="39"/>
        <v>0</v>
      </c>
      <c r="Z223" s="251"/>
      <c r="AA223" s="251"/>
      <c r="AB223" s="251"/>
    </row>
    <row r="224" spans="1:28" s="127" customFormat="1" x14ac:dyDescent="0.35">
      <c r="A224" s="214" t="s">
        <v>605</v>
      </c>
      <c r="B224" s="215">
        <v>105210</v>
      </c>
      <c r="C224" s="215" t="s">
        <v>77</v>
      </c>
      <c r="D224" s="215" t="s">
        <v>78</v>
      </c>
      <c r="E224" s="215">
        <v>70454782</v>
      </c>
      <c r="F224" s="215">
        <v>10</v>
      </c>
      <c r="G224" s="215" t="s">
        <v>704</v>
      </c>
      <c r="H224" s="221" t="s">
        <v>1256</v>
      </c>
      <c r="I224" s="234" t="s">
        <v>978</v>
      </c>
      <c r="J224" s="207">
        <v>472</v>
      </c>
      <c r="K224" s="211"/>
      <c r="L224" s="127" t="str">
        <f t="shared" si="32"/>
        <v>0070454782000010</v>
      </c>
      <c r="M224" s="127">
        <f t="shared" si="40"/>
        <v>16</v>
      </c>
      <c r="N224" s="127" t="str">
        <f t="shared" si="33"/>
        <v>00000000/Z_CVD</v>
      </c>
      <c r="O224" s="236">
        <f t="shared" si="34"/>
        <v>0</v>
      </c>
      <c r="P224" s="236">
        <f t="shared" si="35"/>
        <v>0</v>
      </c>
      <c r="Q224" s="236">
        <f t="shared" si="35"/>
        <v>0</v>
      </c>
      <c r="R224" s="236">
        <f t="shared" si="35"/>
        <v>0</v>
      </c>
      <c r="S224" s="238">
        <f>IF(O224=1,0,IF(P224=1,'WHT Rates - MPEG HEVC VIA'!$H$3,IF(Q224=1,'WHT Rates - MPEG HEVC VIA'!$H$11,IF(R224=1,'Via Summary'!$B$9,_xlfn.XLOOKUP(D224,'WHT Rates'!$B$4:$B$56,'WHT Rates'!$C$4:$C$56)/100))))</f>
        <v>0</v>
      </c>
      <c r="T224" s="244">
        <f t="shared" si="36"/>
        <v>0</v>
      </c>
      <c r="U224" s="238">
        <f>IF(O224=1,0,IF(P224=1,'WHT Rates - MPEG HEVC VIA'!$H$3,IF(Q224=1,'WHT Rates - MPEG HEVC VIA'!$H$11,IF(R224=1,'Via Summary'!$B$9,_xlfn.XLOOKUP(D224,'WHT Rates'!$B$4:$B$56,'WHT Rates'!$E$4:$E$56)/100))))</f>
        <v>0</v>
      </c>
      <c r="V224" s="244">
        <f t="shared" si="37"/>
        <v>0</v>
      </c>
      <c r="W224" s="251"/>
      <c r="X224" s="128">
        <f t="shared" si="38"/>
        <v>0</v>
      </c>
      <c r="Y224" s="128">
        <f t="shared" si="39"/>
        <v>0</v>
      </c>
      <c r="Z224" s="251"/>
      <c r="AA224" s="251"/>
      <c r="AB224" s="251"/>
    </row>
    <row r="225" spans="1:28" s="127" customFormat="1" x14ac:dyDescent="0.35">
      <c r="A225" s="214" t="s">
        <v>84</v>
      </c>
      <c r="B225" s="215">
        <v>105215</v>
      </c>
      <c r="C225" s="215" t="s">
        <v>77</v>
      </c>
      <c r="D225" s="215" t="s">
        <v>78</v>
      </c>
      <c r="E225" s="215">
        <v>70454796</v>
      </c>
      <c r="F225" s="215">
        <v>10</v>
      </c>
      <c r="G225" s="215" t="s">
        <v>704</v>
      </c>
      <c r="H225" s="221" t="s">
        <v>1257</v>
      </c>
      <c r="I225" s="234" t="s">
        <v>978</v>
      </c>
      <c r="J225" s="207">
        <v>208318</v>
      </c>
      <c r="K225" s="211"/>
      <c r="L225" s="127" t="str">
        <f t="shared" si="32"/>
        <v>0070454796000010</v>
      </c>
      <c r="M225" s="127">
        <f t="shared" si="40"/>
        <v>16</v>
      </c>
      <c r="N225" s="127" t="str">
        <f t="shared" si="33"/>
        <v>00000000/Z_CVD</v>
      </c>
      <c r="O225" s="236">
        <f t="shared" si="34"/>
        <v>0</v>
      </c>
      <c r="P225" s="236">
        <f t="shared" si="35"/>
        <v>0</v>
      </c>
      <c r="Q225" s="236">
        <f t="shared" si="35"/>
        <v>0</v>
      </c>
      <c r="R225" s="236">
        <f t="shared" si="35"/>
        <v>0</v>
      </c>
      <c r="S225" s="238">
        <f>IF(O225=1,0,IF(P225=1,'WHT Rates - MPEG HEVC VIA'!$H$3,IF(Q225=1,'WHT Rates - MPEG HEVC VIA'!$H$11,IF(R225=1,'Via Summary'!$B$9,_xlfn.XLOOKUP(D225,'WHT Rates'!$B$4:$B$56,'WHT Rates'!$C$4:$C$56)/100))))</f>
        <v>0</v>
      </c>
      <c r="T225" s="244">
        <f t="shared" si="36"/>
        <v>0</v>
      </c>
      <c r="U225" s="238">
        <f>IF(O225=1,0,IF(P225=1,'WHT Rates - MPEG HEVC VIA'!$H$3,IF(Q225=1,'WHT Rates - MPEG HEVC VIA'!$H$11,IF(R225=1,'Via Summary'!$B$9,_xlfn.XLOOKUP(D225,'WHT Rates'!$B$4:$B$56,'WHT Rates'!$E$4:$E$56)/100))))</f>
        <v>0</v>
      </c>
      <c r="V225" s="244">
        <f t="shared" si="37"/>
        <v>0</v>
      </c>
      <c r="W225" s="251"/>
      <c r="X225" s="128">
        <f t="shared" si="38"/>
        <v>0</v>
      </c>
      <c r="Y225" s="128">
        <f t="shared" si="39"/>
        <v>0</v>
      </c>
      <c r="Z225" s="251"/>
      <c r="AA225" s="251"/>
      <c r="AB225" s="251"/>
    </row>
    <row r="226" spans="1:28" s="127" customFormat="1" x14ac:dyDescent="0.35">
      <c r="A226" s="214" t="s">
        <v>222</v>
      </c>
      <c r="B226" s="215">
        <v>111472</v>
      </c>
      <c r="C226" s="215" t="s">
        <v>24</v>
      </c>
      <c r="D226" s="215" t="s">
        <v>25</v>
      </c>
      <c r="E226" s="215">
        <v>70399355</v>
      </c>
      <c r="F226" s="215">
        <v>10</v>
      </c>
      <c r="G226" s="215" t="s">
        <v>713</v>
      </c>
      <c r="H226" s="221" t="s">
        <v>561</v>
      </c>
      <c r="I226" s="234" t="s">
        <v>978</v>
      </c>
      <c r="J226" s="207">
        <v>-2112.3000000000002</v>
      </c>
      <c r="K226" s="211"/>
      <c r="L226" s="127" t="str">
        <f t="shared" si="32"/>
        <v>0070399355000010</v>
      </c>
      <c r="M226" s="127">
        <f t="shared" si="40"/>
        <v>16</v>
      </c>
      <c r="N226" s="127" t="str">
        <f t="shared" si="33"/>
        <v>00000000/Z_CMP</v>
      </c>
      <c r="O226" s="236">
        <f t="shared" si="34"/>
        <v>0</v>
      </c>
      <c r="P226" s="236">
        <f t="shared" si="35"/>
        <v>0</v>
      </c>
      <c r="Q226" s="236">
        <f t="shared" si="35"/>
        <v>0</v>
      </c>
      <c r="R226" s="236">
        <f t="shared" si="35"/>
        <v>0</v>
      </c>
      <c r="S226" s="238">
        <f>IF(O226=1,0,IF(P226=1,'WHT Rates - MPEG HEVC VIA'!$H$3,IF(Q226=1,'WHT Rates - MPEG HEVC VIA'!$H$11,IF(R226=1,'Via Summary'!$B$9,_xlfn.XLOOKUP(D226,'WHT Rates'!$B$4:$B$56,'WHT Rates'!$C$4:$C$56)/100))))</f>
        <v>0.1</v>
      </c>
      <c r="T226" s="244">
        <f t="shared" si="36"/>
        <v>-211.23000000000002</v>
      </c>
      <c r="U226" s="238">
        <f>IF(O226=1,0,IF(P226=1,'WHT Rates - MPEG HEVC VIA'!$H$3,IF(Q226=1,'WHT Rates - MPEG HEVC VIA'!$H$11,IF(R226=1,'Via Summary'!$B$9,_xlfn.XLOOKUP(D226,'WHT Rates'!$B$4:$B$56,'WHT Rates'!$E$4:$E$56)/100))))</f>
        <v>0.1</v>
      </c>
      <c r="V226" s="244">
        <f t="shared" si="37"/>
        <v>0</v>
      </c>
      <c r="W226" s="251"/>
      <c r="X226" s="128">
        <f t="shared" si="38"/>
        <v>211.23</v>
      </c>
      <c r="Y226" s="128">
        <f t="shared" si="39"/>
        <v>0</v>
      </c>
      <c r="Z226" s="251"/>
      <c r="AA226" s="251"/>
      <c r="AB226" s="251"/>
    </row>
    <row r="227" spans="1:28" s="127" customFormat="1" x14ac:dyDescent="0.35">
      <c r="A227" s="214" t="s">
        <v>222</v>
      </c>
      <c r="B227" s="215">
        <v>111472</v>
      </c>
      <c r="C227" s="215" t="s">
        <v>24</v>
      </c>
      <c r="D227" s="215" t="s">
        <v>25</v>
      </c>
      <c r="E227" s="215">
        <v>70406977</v>
      </c>
      <c r="F227" s="215">
        <v>10</v>
      </c>
      <c r="G227" s="215" t="s">
        <v>713</v>
      </c>
      <c r="H227" s="221" t="s">
        <v>560</v>
      </c>
      <c r="I227" s="234" t="s">
        <v>978</v>
      </c>
      <c r="J227" s="207">
        <v>2112.3000000000002</v>
      </c>
      <c r="K227" s="211"/>
      <c r="L227" s="127" t="str">
        <f t="shared" si="32"/>
        <v>0070406977000010</v>
      </c>
      <c r="M227" s="127">
        <f t="shared" si="40"/>
        <v>16</v>
      </c>
      <c r="N227" s="127" t="str">
        <f t="shared" si="33"/>
        <v>00000000/Z_CMP</v>
      </c>
      <c r="O227" s="236">
        <f t="shared" si="34"/>
        <v>0</v>
      </c>
      <c r="P227" s="236">
        <f t="shared" si="35"/>
        <v>0</v>
      </c>
      <c r="Q227" s="236">
        <f t="shared" si="35"/>
        <v>0</v>
      </c>
      <c r="R227" s="236">
        <f t="shared" si="35"/>
        <v>0</v>
      </c>
      <c r="S227" s="238">
        <f>IF(O227=1,0,IF(P227=1,'WHT Rates - MPEG HEVC VIA'!$H$3,IF(Q227=1,'WHT Rates - MPEG HEVC VIA'!$H$11,IF(R227=1,'Via Summary'!$B$9,_xlfn.XLOOKUP(D227,'WHT Rates'!$B$4:$B$56,'WHT Rates'!$C$4:$C$56)/100))))</f>
        <v>0.1</v>
      </c>
      <c r="T227" s="244">
        <f t="shared" si="36"/>
        <v>211.23000000000002</v>
      </c>
      <c r="U227" s="238">
        <f>IF(O227=1,0,IF(P227=1,'WHT Rates - MPEG HEVC VIA'!$H$3,IF(Q227=1,'WHT Rates - MPEG HEVC VIA'!$H$11,IF(R227=1,'Via Summary'!$B$9,_xlfn.XLOOKUP(D227,'WHT Rates'!$B$4:$B$56,'WHT Rates'!$E$4:$E$56)/100))))</f>
        <v>0.1</v>
      </c>
      <c r="V227" s="244">
        <f t="shared" si="37"/>
        <v>0</v>
      </c>
      <c r="W227" s="251"/>
      <c r="X227" s="128">
        <f t="shared" si="38"/>
        <v>-211.23</v>
      </c>
      <c r="Y227" s="128">
        <f t="shared" si="39"/>
        <v>0</v>
      </c>
      <c r="Z227" s="251"/>
      <c r="AA227" s="251"/>
      <c r="AB227" s="251"/>
    </row>
    <row r="228" spans="1:28" s="127" customFormat="1" x14ac:dyDescent="0.35">
      <c r="A228" s="214" t="s">
        <v>222</v>
      </c>
      <c r="B228" s="215">
        <v>111472</v>
      </c>
      <c r="C228" s="215" t="s">
        <v>24</v>
      </c>
      <c r="D228" s="215" t="s">
        <v>25</v>
      </c>
      <c r="E228" s="215">
        <v>70455067</v>
      </c>
      <c r="F228" s="215">
        <v>10</v>
      </c>
      <c r="G228" s="215" t="s">
        <v>713</v>
      </c>
      <c r="H228" s="221" t="s">
        <v>1258</v>
      </c>
      <c r="I228" s="234" t="s">
        <v>978</v>
      </c>
      <c r="J228" s="207">
        <v>2516.4</v>
      </c>
      <c r="K228" s="211"/>
      <c r="L228" s="127" t="str">
        <f t="shared" si="32"/>
        <v>0070455067000010</v>
      </c>
      <c r="M228" s="127">
        <f t="shared" si="40"/>
        <v>16</v>
      </c>
      <c r="N228" s="127" t="str">
        <f t="shared" si="33"/>
        <v>00000000/Z_CMP</v>
      </c>
      <c r="O228" s="236">
        <f t="shared" si="34"/>
        <v>0</v>
      </c>
      <c r="P228" s="236">
        <f t="shared" si="35"/>
        <v>0</v>
      </c>
      <c r="Q228" s="236">
        <f t="shared" si="35"/>
        <v>0</v>
      </c>
      <c r="R228" s="236">
        <f t="shared" si="35"/>
        <v>0</v>
      </c>
      <c r="S228" s="238">
        <f>IF(O228=1,0,IF(P228=1,'WHT Rates - MPEG HEVC VIA'!$H$3,IF(Q228=1,'WHT Rates - MPEG HEVC VIA'!$H$11,IF(R228=1,'Via Summary'!$B$9,_xlfn.XLOOKUP(D228,'WHT Rates'!$B$4:$B$56,'WHT Rates'!$C$4:$C$56)/100))))</f>
        <v>0.1</v>
      </c>
      <c r="T228" s="244">
        <f t="shared" si="36"/>
        <v>251.64000000000001</v>
      </c>
      <c r="U228" s="238">
        <f>IF(O228=1,0,IF(P228=1,'WHT Rates - MPEG HEVC VIA'!$H$3,IF(Q228=1,'WHT Rates - MPEG HEVC VIA'!$H$11,IF(R228=1,'Via Summary'!$B$9,_xlfn.XLOOKUP(D228,'WHT Rates'!$B$4:$B$56,'WHT Rates'!$E$4:$E$56)/100))))</f>
        <v>0.1</v>
      </c>
      <c r="V228" s="244">
        <f t="shared" si="37"/>
        <v>0</v>
      </c>
      <c r="W228" s="251"/>
      <c r="X228" s="128">
        <f t="shared" si="38"/>
        <v>-251.64</v>
      </c>
      <c r="Y228" s="128">
        <f t="shared" si="39"/>
        <v>0</v>
      </c>
      <c r="Z228" s="251"/>
      <c r="AA228" s="251"/>
      <c r="AB228" s="251"/>
    </row>
    <row r="229" spans="1:28" s="127" customFormat="1" x14ac:dyDescent="0.35">
      <c r="A229" s="214" t="s">
        <v>222</v>
      </c>
      <c r="B229" s="215">
        <v>111472</v>
      </c>
      <c r="C229" s="215" t="s">
        <v>24</v>
      </c>
      <c r="D229" s="215" t="s">
        <v>25</v>
      </c>
      <c r="E229" s="215">
        <v>70455080</v>
      </c>
      <c r="F229" s="215">
        <v>10</v>
      </c>
      <c r="G229" s="215" t="s">
        <v>723</v>
      </c>
      <c r="H229" s="221" t="s">
        <v>1259</v>
      </c>
      <c r="I229" s="234" t="s">
        <v>979</v>
      </c>
      <c r="J229" s="207">
        <v>211.5</v>
      </c>
      <c r="K229" s="211"/>
      <c r="L229" s="127" t="str">
        <f t="shared" si="32"/>
        <v>0070455080000010</v>
      </c>
      <c r="M229" s="127">
        <f t="shared" si="40"/>
        <v>16</v>
      </c>
      <c r="N229" s="127" t="str">
        <f t="shared" si="33"/>
        <v>00000000/Z_IRD</v>
      </c>
      <c r="O229" s="236">
        <f t="shared" si="34"/>
        <v>0</v>
      </c>
      <c r="P229" s="236">
        <f t="shared" si="35"/>
        <v>0</v>
      </c>
      <c r="Q229" s="236">
        <f t="shared" si="35"/>
        <v>0</v>
      </c>
      <c r="R229" s="236">
        <f t="shared" si="35"/>
        <v>0</v>
      </c>
      <c r="S229" s="238">
        <f>IF(O229=1,0,IF(P229=1,'WHT Rates - MPEG HEVC VIA'!$H$3,IF(Q229=1,'WHT Rates - MPEG HEVC VIA'!$H$11,IF(R229=1,'Via Summary'!$B$9,_xlfn.XLOOKUP(D229,'WHT Rates'!$B$4:$B$56,'WHT Rates'!$C$4:$C$56)/100))))</f>
        <v>0.1</v>
      </c>
      <c r="T229" s="244">
        <f t="shared" si="36"/>
        <v>21.150000000000002</v>
      </c>
      <c r="U229" s="238">
        <f>IF(O229=1,0,IF(P229=1,'WHT Rates - MPEG HEVC VIA'!$H$3,IF(Q229=1,'WHT Rates - MPEG HEVC VIA'!$H$11,IF(R229=1,'Via Summary'!$B$9,_xlfn.XLOOKUP(D229,'WHT Rates'!$B$4:$B$56,'WHT Rates'!$E$4:$E$56)/100))))</f>
        <v>0.1</v>
      </c>
      <c r="V229" s="244">
        <f t="shared" si="37"/>
        <v>0</v>
      </c>
      <c r="W229" s="251"/>
      <c r="X229" s="128">
        <f t="shared" si="38"/>
        <v>-21.15</v>
      </c>
      <c r="Y229" s="128">
        <f t="shared" si="39"/>
        <v>0</v>
      </c>
      <c r="Z229" s="251"/>
      <c r="AA229" s="251"/>
      <c r="AB229" s="251"/>
    </row>
    <row r="230" spans="1:28" s="127" customFormat="1" x14ac:dyDescent="0.35">
      <c r="A230" s="214" t="s">
        <v>274</v>
      </c>
      <c r="B230" s="215">
        <v>121135</v>
      </c>
      <c r="C230" s="215" t="s">
        <v>98</v>
      </c>
      <c r="D230" s="215" t="s">
        <v>99</v>
      </c>
      <c r="E230" s="215">
        <v>70455110</v>
      </c>
      <c r="F230" s="215">
        <v>10</v>
      </c>
      <c r="G230" s="215" t="s">
        <v>707</v>
      </c>
      <c r="H230" s="221" t="s">
        <v>1260</v>
      </c>
      <c r="I230" s="234" t="s">
        <v>978</v>
      </c>
      <c r="J230" s="207"/>
      <c r="K230" s="211">
        <v>58665.599999999999</v>
      </c>
      <c r="L230" s="127" t="str">
        <f t="shared" si="32"/>
        <v>0070455110000010</v>
      </c>
      <c r="M230" s="127">
        <f t="shared" si="40"/>
        <v>16</v>
      </c>
      <c r="N230" s="127" t="str">
        <f t="shared" si="33"/>
        <v>00000000/Z_SDC</v>
      </c>
      <c r="O230" s="236">
        <f t="shared" si="34"/>
        <v>0</v>
      </c>
      <c r="P230" s="236">
        <f t="shared" si="35"/>
        <v>0</v>
      </c>
      <c r="Q230" s="236">
        <f t="shared" si="35"/>
        <v>0</v>
      </c>
      <c r="R230" s="236">
        <f t="shared" si="35"/>
        <v>0</v>
      </c>
      <c r="S230" s="238">
        <f>IF(O230=1,0,IF(P230=1,'WHT Rates - MPEG HEVC VIA'!$H$3,IF(Q230=1,'WHT Rates - MPEG HEVC VIA'!$H$11,IF(R230=1,'Via Summary'!$B$9,_xlfn.XLOOKUP(D230,'WHT Rates'!$B$4:$B$56,'WHT Rates'!$C$4:$C$56)/100))))</f>
        <v>0.16500000000000001</v>
      </c>
      <c r="T230" s="244">
        <f t="shared" si="36"/>
        <v>0</v>
      </c>
      <c r="U230" s="238">
        <f>IF(O230=1,0,IF(P230=1,'WHT Rates - MPEG HEVC VIA'!$H$3,IF(Q230=1,'WHT Rates - MPEG HEVC VIA'!$H$11,IF(R230=1,'Via Summary'!$B$9,_xlfn.XLOOKUP(D230,'WHT Rates'!$B$4:$B$56,'WHT Rates'!$E$4:$E$56)/100))))</f>
        <v>0.1</v>
      </c>
      <c r="V230" s="244">
        <f t="shared" si="37"/>
        <v>5866.56</v>
      </c>
      <c r="W230" s="251"/>
      <c r="X230" s="128">
        <f t="shared" si="38"/>
        <v>0</v>
      </c>
      <c r="Y230" s="128">
        <f t="shared" si="39"/>
        <v>-5866.56</v>
      </c>
      <c r="Z230" s="251"/>
      <c r="AA230" s="251"/>
      <c r="AB230" s="251"/>
    </row>
    <row r="231" spans="1:28" s="127" customFormat="1" x14ac:dyDescent="0.35">
      <c r="A231" s="214" t="s">
        <v>181</v>
      </c>
      <c r="B231" s="215">
        <v>106875</v>
      </c>
      <c r="C231" s="215" t="s">
        <v>22</v>
      </c>
      <c r="D231" s="215" t="s">
        <v>23</v>
      </c>
      <c r="E231" s="215">
        <v>70454888</v>
      </c>
      <c r="F231" s="215">
        <v>10</v>
      </c>
      <c r="G231" s="215" t="s">
        <v>706</v>
      </c>
      <c r="H231" s="221" t="s">
        <v>1261</v>
      </c>
      <c r="I231" s="234" t="s">
        <v>978</v>
      </c>
      <c r="J231" s="207"/>
      <c r="K231" s="211">
        <v>234</v>
      </c>
      <c r="L231" s="127" t="str">
        <f t="shared" si="32"/>
        <v>0070454888000010</v>
      </c>
      <c r="M231" s="127">
        <f t="shared" si="40"/>
        <v>16</v>
      </c>
      <c r="N231" s="127" t="str">
        <f t="shared" si="33"/>
        <v>00000000/Z_CSD</v>
      </c>
      <c r="O231" s="236">
        <f t="shared" si="34"/>
        <v>0</v>
      </c>
      <c r="P231" s="236">
        <f t="shared" si="35"/>
        <v>0</v>
      </c>
      <c r="Q231" s="236">
        <f t="shared" si="35"/>
        <v>0</v>
      </c>
      <c r="R231" s="236">
        <f t="shared" si="35"/>
        <v>0</v>
      </c>
      <c r="S231" s="238">
        <f>IF(O231=1,0,IF(P231=1,'WHT Rates - MPEG HEVC VIA'!$H$3,IF(Q231=1,'WHT Rates - MPEG HEVC VIA'!$H$11,IF(R231=1,'Via Summary'!$B$9,_xlfn.XLOOKUP(D231,'WHT Rates'!$B$4:$B$56,'WHT Rates'!$C$4:$C$56)/100))))</f>
        <v>0</v>
      </c>
      <c r="T231" s="244">
        <f t="shared" si="36"/>
        <v>0</v>
      </c>
      <c r="U231" s="238">
        <f>IF(O231=1,0,IF(P231=1,'WHT Rates - MPEG HEVC VIA'!$H$3,IF(Q231=1,'WHT Rates - MPEG HEVC VIA'!$H$11,IF(R231=1,'Via Summary'!$B$9,_xlfn.XLOOKUP(D231,'WHT Rates'!$B$4:$B$56,'WHT Rates'!$E$4:$E$56)/100))))</f>
        <v>0</v>
      </c>
      <c r="V231" s="244">
        <f t="shared" si="37"/>
        <v>0</v>
      </c>
      <c r="W231" s="251"/>
      <c r="X231" s="128">
        <f t="shared" si="38"/>
        <v>0</v>
      </c>
      <c r="Y231" s="128">
        <f t="shared" si="39"/>
        <v>0</v>
      </c>
      <c r="Z231" s="251"/>
      <c r="AA231" s="251"/>
      <c r="AB231" s="251"/>
    </row>
    <row r="232" spans="1:28" s="127" customFormat="1" x14ac:dyDescent="0.35">
      <c r="A232" s="214" t="s">
        <v>216</v>
      </c>
      <c r="B232" s="215">
        <v>110823</v>
      </c>
      <c r="C232" s="215" t="s">
        <v>98</v>
      </c>
      <c r="D232" s="215" t="s">
        <v>99</v>
      </c>
      <c r="E232" s="215">
        <v>70454978</v>
      </c>
      <c r="F232" s="215">
        <v>10</v>
      </c>
      <c r="G232" s="215" t="s">
        <v>713</v>
      </c>
      <c r="H232" s="221" t="s">
        <v>1262</v>
      </c>
      <c r="I232" s="234" t="s">
        <v>978</v>
      </c>
      <c r="J232" s="207"/>
      <c r="K232" s="211">
        <v>244.8</v>
      </c>
      <c r="L232" s="127" t="str">
        <f t="shared" si="32"/>
        <v>0070454978000010</v>
      </c>
      <c r="M232" s="127">
        <f t="shared" si="40"/>
        <v>16</v>
      </c>
      <c r="N232" s="127" t="str">
        <f t="shared" si="33"/>
        <v>00000000/Z_CMP</v>
      </c>
      <c r="O232" s="236">
        <f t="shared" si="34"/>
        <v>0</v>
      </c>
      <c r="P232" s="236">
        <f t="shared" si="35"/>
        <v>0</v>
      </c>
      <c r="Q232" s="236">
        <f t="shared" si="35"/>
        <v>0</v>
      </c>
      <c r="R232" s="236">
        <f t="shared" si="35"/>
        <v>0</v>
      </c>
      <c r="S232" s="238">
        <f>IF(O232=1,0,IF(P232=1,'WHT Rates - MPEG HEVC VIA'!$H$3,IF(Q232=1,'WHT Rates - MPEG HEVC VIA'!$H$11,IF(R232=1,'Via Summary'!$B$9,_xlfn.XLOOKUP(D232,'WHT Rates'!$B$4:$B$56,'WHT Rates'!$C$4:$C$56)/100))))</f>
        <v>0.16500000000000001</v>
      </c>
      <c r="T232" s="244">
        <f t="shared" si="36"/>
        <v>0</v>
      </c>
      <c r="U232" s="238">
        <f>IF(O232=1,0,IF(P232=1,'WHT Rates - MPEG HEVC VIA'!$H$3,IF(Q232=1,'WHT Rates - MPEG HEVC VIA'!$H$11,IF(R232=1,'Via Summary'!$B$9,_xlfn.XLOOKUP(D232,'WHT Rates'!$B$4:$B$56,'WHT Rates'!$E$4:$E$56)/100))))</f>
        <v>0.1</v>
      </c>
      <c r="V232" s="244">
        <f t="shared" si="37"/>
        <v>24.480000000000004</v>
      </c>
      <c r="W232" s="251"/>
      <c r="X232" s="128">
        <f t="shared" si="38"/>
        <v>0</v>
      </c>
      <c r="Y232" s="128">
        <f t="shared" si="39"/>
        <v>-24.48</v>
      </c>
      <c r="Z232" s="251"/>
      <c r="AA232" s="251"/>
      <c r="AB232" s="251"/>
    </row>
    <row r="233" spans="1:28" s="127" customFormat="1" x14ac:dyDescent="0.35">
      <c r="A233" s="214" t="s">
        <v>267</v>
      </c>
      <c r="B233" s="215">
        <v>120274</v>
      </c>
      <c r="C233" s="215" t="s">
        <v>136</v>
      </c>
      <c r="D233" s="215" t="s">
        <v>137</v>
      </c>
      <c r="E233" s="215">
        <v>70454968</v>
      </c>
      <c r="F233" s="215">
        <v>10</v>
      </c>
      <c r="G233" s="215" t="s">
        <v>725</v>
      </c>
      <c r="H233" s="221" t="s">
        <v>1263</v>
      </c>
      <c r="I233" s="234" t="s">
        <v>979</v>
      </c>
      <c r="J233" s="207">
        <v>11</v>
      </c>
      <c r="K233" s="211"/>
      <c r="L233" s="127" t="str">
        <f t="shared" si="32"/>
        <v>0070454968000010</v>
      </c>
      <c r="M233" s="127">
        <f t="shared" si="40"/>
        <v>16</v>
      </c>
      <c r="N233" s="127" t="str">
        <f t="shared" si="33"/>
        <v>00000000/Z_DEC</v>
      </c>
      <c r="O233" s="236">
        <f t="shared" si="34"/>
        <v>0</v>
      </c>
      <c r="P233" s="236">
        <f t="shared" si="35"/>
        <v>0</v>
      </c>
      <c r="Q233" s="236">
        <f t="shared" si="35"/>
        <v>0</v>
      </c>
      <c r="R233" s="236">
        <f t="shared" si="35"/>
        <v>0</v>
      </c>
      <c r="S233" s="238">
        <f>IF(O233=1,0,IF(P233=1,'WHT Rates - MPEG HEVC VIA'!$H$3,IF(Q233=1,'WHT Rates - MPEG HEVC VIA'!$H$11,IF(R233=1,'Via Summary'!$B$9,_xlfn.XLOOKUP(D233,'WHT Rates'!$B$4:$B$56,'WHT Rates'!$C$4:$C$56)/100))))</f>
        <v>0</v>
      </c>
      <c r="T233" s="244">
        <f t="shared" si="36"/>
        <v>0</v>
      </c>
      <c r="U233" s="238">
        <f>IF(O233=1,0,IF(P233=1,'WHT Rates - MPEG HEVC VIA'!$H$3,IF(Q233=1,'WHT Rates - MPEG HEVC VIA'!$H$11,IF(R233=1,'Via Summary'!$B$9,_xlfn.XLOOKUP(D233,'WHT Rates'!$B$4:$B$56,'WHT Rates'!$E$4:$E$56)/100))))</f>
        <v>0</v>
      </c>
      <c r="V233" s="244">
        <f t="shared" si="37"/>
        <v>0</v>
      </c>
      <c r="W233" s="251"/>
      <c r="X233" s="128">
        <f t="shared" si="38"/>
        <v>0</v>
      </c>
      <c r="Y233" s="128">
        <f t="shared" si="39"/>
        <v>0</v>
      </c>
      <c r="Z233" s="251"/>
      <c r="AA233" s="251"/>
      <c r="AB233" s="251"/>
    </row>
    <row r="234" spans="1:28" s="127" customFormat="1" x14ac:dyDescent="0.35">
      <c r="A234" s="214" t="s">
        <v>102</v>
      </c>
      <c r="B234" s="215">
        <v>105276</v>
      </c>
      <c r="C234" s="215" t="s">
        <v>98</v>
      </c>
      <c r="D234" s="215" t="s">
        <v>99</v>
      </c>
      <c r="E234" s="215">
        <v>70454794</v>
      </c>
      <c r="F234" s="215">
        <v>10</v>
      </c>
      <c r="G234" s="215" t="s">
        <v>730</v>
      </c>
      <c r="H234" s="221" t="s">
        <v>1264</v>
      </c>
      <c r="I234" s="234" t="s">
        <v>978</v>
      </c>
      <c r="J234" s="207"/>
      <c r="K234" s="211">
        <v>14936.16</v>
      </c>
      <c r="L234" s="127" t="str">
        <f t="shared" si="32"/>
        <v>0070454794000010</v>
      </c>
      <c r="M234" s="127">
        <f t="shared" si="40"/>
        <v>16</v>
      </c>
      <c r="N234" s="127" t="str">
        <f t="shared" si="33"/>
        <v>00000000/Z_DVB</v>
      </c>
      <c r="O234" s="236">
        <f t="shared" si="34"/>
        <v>0</v>
      </c>
      <c r="P234" s="236">
        <f t="shared" si="35"/>
        <v>0</v>
      </c>
      <c r="Q234" s="236">
        <f t="shared" si="35"/>
        <v>0</v>
      </c>
      <c r="R234" s="236">
        <f t="shared" si="35"/>
        <v>0</v>
      </c>
      <c r="S234" s="238">
        <f>IF(O234=1,0,IF(P234=1,'WHT Rates - MPEG HEVC VIA'!$H$3,IF(Q234=1,'WHT Rates - MPEG HEVC VIA'!$H$11,IF(R234=1,'Via Summary'!$B$9,_xlfn.XLOOKUP(D234,'WHT Rates'!$B$4:$B$56,'WHT Rates'!$C$4:$C$56)/100))))</f>
        <v>0.16500000000000001</v>
      </c>
      <c r="T234" s="244">
        <f t="shared" si="36"/>
        <v>0</v>
      </c>
      <c r="U234" s="238">
        <f>IF(O234=1,0,IF(P234=1,'WHT Rates - MPEG HEVC VIA'!$H$3,IF(Q234=1,'WHT Rates - MPEG HEVC VIA'!$H$11,IF(R234=1,'Via Summary'!$B$9,_xlfn.XLOOKUP(D234,'WHT Rates'!$B$4:$B$56,'WHT Rates'!$E$4:$E$56)/100))))</f>
        <v>0.1</v>
      </c>
      <c r="V234" s="244">
        <f t="shared" si="37"/>
        <v>1493.616</v>
      </c>
      <c r="W234" s="251"/>
      <c r="X234" s="128">
        <f t="shared" si="38"/>
        <v>0</v>
      </c>
      <c r="Y234" s="128">
        <f t="shared" si="39"/>
        <v>-1493.62</v>
      </c>
      <c r="Z234" s="251"/>
      <c r="AA234" s="251"/>
      <c r="AB234" s="251"/>
    </row>
    <row r="235" spans="1:28" s="127" customFormat="1" x14ac:dyDescent="0.35">
      <c r="A235" s="214" t="s">
        <v>102</v>
      </c>
      <c r="B235" s="215">
        <v>105276</v>
      </c>
      <c r="C235" s="215" t="s">
        <v>98</v>
      </c>
      <c r="D235" s="215" t="s">
        <v>99</v>
      </c>
      <c r="E235" s="215">
        <v>70454794</v>
      </c>
      <c r="F235" s="215">
        <v>20</v>
      </c>
      <c r="G235" s="215" t="s">
        <v>1041</v>
      </c>
      <c r="H235" s="221" t="s">
        <v>1265</v>
      </c>
      <c r="I235" s="234" t="s">
        <v>978</v>
      </c>
      <c r="J235" s="207"/>
      <c r="K235" s="211">
        <v>-76207.009999999995</v>
      </c>
      <c r="L235" s="127" t="str">
        <f t="shared" si="32"/>
        <v>0070454794000020</v>
      </c>
      <c r="M235" s="127">
        <f t="shared" si="40"/>
        <v>16</v>
      </c>
      <c r="N235" s="127" t="str">
        <f t="shared" si="33"/>
        <v>00000000/CL LIC CC</v>
      </c>
      <c r="O235" s="236">
        <f t="shared" si="34"/>
        <v>0</v>
      </c>
      <c r="P235" s="236">
        <f t="shared" si="35"/>
        <v>0</v>
      </c>
      <c r="Q235" s="236">
        <f t="shared" si="35"/>
        <v>0</v>
      </c>
      <c r="R235" s="236">
        <f t="shared" si="35"/>
        <v>0</v>
      </c>
      <c r="S235" s="238">
        <f>IF(O235=1,0,IF(P235=1,'WHT Rates - MPEG HEVC VIA'!$H$3,IF(Q235=1,'WHT Rates - MPEG HEVC VIA'!$H$11,IF(R235=1,'Via Summary'!$B$9,_xlfn.XLOOKUP(D235,'WHT Rates'!$B$4:$B$56,'WHT Rates'!$C$4:$C$56)/100))))</f>
        <v>0.16500000000000001</v>
      </c>
      <c r="T235" s="244">
        <f t="shared" si="36"/>
        <v>0</v>
      </c>
      <c r="U235" s="238">
        <f>IF(O235=1,0,IF(P235=1,'WHT Rates - MPEG HEVC VIA'!$H$3,IF(Q235=1,'WHT Rates - MPEG HEVC VIA'!$H$11,IF(R235=1,'Via Summary'!$B$9,_xlfn.XLOOKUP(D235,'WHT Rates'!$B$4:$B$56,'WHT Rates'!$E$4:$E$56)/100))))</f>
        <v>0.1</v>
      </c>
      <c r="V235" s="244">
        <f t="shared" si="37"/>
        <v>-7620.701</v>
      </c>
      <c r="W235" s="251"/>
      <c r="X235" s="128">
        <f t="shared" si="38"/>
        <v>0</v>
      </c>
      <c r="Y235" s="128">
        <f t="shared" si="39"/>
        <v>7620.7</v>
      </c>
      <c r="Z235" s="251"/>
      <c r="AA235" s="251"/>
      <c r="AB235" s="251"/>
    </row>
    <row r="236" spans="1:28" s="127" customFormat="1" x14ac:dyDescent="0.35">
      <c r="A236" s="214" t="s">
        <v>102</v>
      </c>
      <c r="B236" s="215">
        <v>105276</v>
      </c>
      <c r="C236" s="215" t="s">
        <v>98</v>
      </c>
      <c r="D236" s="215" t="s">
        <v>99</v>
      </c>
      <c r="E236" s="215">
        <v>70454794</v>
      </c>
      <c r="F236" s="215">
        <v>20</v>
      </c>
      <c r="G236" s="215" t="s">
        <v>730</v>
      </c>
      <c r="H236" s="221" t="s">
        <v>1265</v>
      </c>
      <c r="I236" s="234" t="s">
        <v>978</v>
      </c>
      <c r="J236" s="207"/>
      <c r="K236" s="211">
        <v>116188.44</v>
      </c>
      <c r="L236" s="127" t="str">
        <f t="shared" si="32"/>
        <v>0070454794000020</v>
      </c>
      <c r="M236" s="127">
        <f t="shared" si="40"/>
        <v>16</v>
      </c>
      <c r="N236" s="127" t="str">
        <f t="shared" si="33"/>
        <v>00000000/Z_DVB</v>
      </c>
      <c r="O236" s="236">
        <f t="shared" si="34"/>
        <v>0</v>
      </c>
      <c r="P236" s="236">
        <f t="shared" si="35"/>
        <v>0</v>
      </c>
      <c r="Q236" s="236">
        <f t="shared" si="35"/>
        <v>0</v>
      </c>
      <c r="R236" s="236">
        <f t="shared" si="35"/>
        <v>0</v>
      </c>
      <c r="S236" s="238">
        <f>IF(O236=1,0,IF(P236=1,'WHT Rates - MPEG HEVC VIA'!$H$3,IF(Q236=1,'WHT Rates - MPEG HEVC VIA'!$H$11,IF(R236=1,'Via Summary'!$B$9,_xlfn.XLOOKUP(D236,'WHT Rates'!$B$4:$B$56,'WHT Rates'!$C$4:$C$56)/100))))</f>
        <v>0.16500000000000001</v>
      </c>
      <c r="T236" s="244">
        <f t="shared" si="36"/>
        <v>0</v>
      </c>
      <c r="U236" s="238">
        <f>IF(O236=1,0,IF(P236=1,'WHT Rates - MPEG HEVC VIA'!$H$3,IF(Q236=1,'WHT Rates - MPEG HEVC VIA'!$H$11,IF(R236=1,'Via Summary'!$B$9,_xlfn.XLOOKUP(D236,'WHT Rates'!$B$4:$B$56,'WHT Rates'!$E$4:$E$56)/100))))</f>
        <v>0.1</v>
      </c>
      <c r="V236" s="244">
        <f t="shared" si="37"/>
        <v>11618.844000000001</v>
      </c>
      <c r="W236" s="251"/>
      <c r="X236" s="128">
        <f t="shared" si="38"/>
        <v>0</v>
      </c>
      <c r="Y236" s="128">
        <f t="shared" si="39"/>
        <v>-11618.84</v>
      </c>
      <c r="Z236" s="251"/>
      <c r="AA236" s="251"/>
      <c r="AB236" s="251"/>
    </row>
    <row r="237" spans="1:28" s="127" customFormat="1" x14ac:dyDescent="0.35">
      <c r="A237" s="214" t="s">
        <v>220</v>
      </c>
      <c r="B237" s="215">
        <v>111306</v>
      </c>
      <c r="C237" s="215" t="s">
        <v>98</v>
      </c>
      <c r="D237" s="215" t="s">
        <v>99</v>
      </c>
      <c r="E237" s="215">
        <v>70455028</v>
      </c>
      <c r="F237" s="215">
        <v>10</v>
      </c>
      <c r="G237" s="215" t="s">
        <v>747</v>
      </c>
      <c r="H237" s="221" t="s">
        <v>1266</v>
      </c>
      <c r="I237" s="234" t="s">
        <v>978</v>
      </c>
      <c r="J237" s="207"/>
      <c r="K237" s="211">
        <v>2100.6</v>
      </c>
      <c r="L237" s="127" t="str">
        <f t="shared" si="32"/>
        <v>0070455028000010</v>
      </c>
      <c r="M237" s="127">
        <f t="shared" si="40"/>
        <v>16</v>
      </c>
      <c r="N237" s="127" t="str">
        <f t="shared" si="33"/>
        <v>00000000/Z_DVD</v>
      </c>
      <c r="O237" s="236">
        <f t="shared" si="34"/>
        <v>0</v>
      </c>
      <c r="P237" s="236">
        <f t="shared" si="35"/>
        <v>0</v>
      </c>
      <c r="Q237" s="236">
        <f t="shared" si="35"/>
        <v>0</v>
      </c>
      <c r="R237" s="236">
        <f t="shared" si="35"/>
        <v>0</v>
      </c>
      <c r="S237" s="238">
        <f>IF(O237=1,0,IF(P237=1,'WHT Rates - MPEG HEVC VIA'!$H$3,IF(Q237=1,'WHT Rates - MPEG HEVC VIA'!$H$11,IF(R237=1,'Via Summary'!$B$9,_xlfn.XLOOKUP(D237,'WHT Rates'!$B$4:$B$56,'WHT Rates'!$C$4:$C$56)/100))))</f>
        <v>0.16500000000000001</v>
      </c>
      <c r="T237" s="244">
        <f t="shared" si="36"/>
        <v>0</v>
      </c>
      <c r="U237" s="238">
        <f>IF(O237=1,0,IF(P237=1,'WHT Rates - MPEG HEVC VIA'!$H$3,IF(Q237=1,'WHT Rates - MPEG HEVC VIA'!$H$11,IF(R237=1,'Via Summary'!$B$9,_xlfn.XLOOKUP(D237,'WHT Rates'!$B$4:$B$56,'WHT Rates'!$E$4:$E$56)/100))))</f>
        <v>0.1</v>
      </c>
      <c r="V237" s="244">
        <f t="shared" si="37"/>
        <v>210.06</v>
      </c>
      <c r="W237" s="251"/>
      <c r="X237" s="128">
        <f t="shared" si="38"/>
        <v>0</v>
      </c>
      <c r="Y237" s="128">
        <f t="shared" si="39"/>
        <v>-210.06</v>
      </c>
      <c r="Z237" s="251"/>
      <c r="AA237" s="251"/>
      <c r="AB237" s="251"/>
    </row>
    <row r="238" spans="1:28" s="127" customFormat="1" x14ac:dyDescent="0.35">
      <c r="A238" s="214" t="s">
        <v>634</v>
      </c>
      <c r="B238" s="215">
        <v>128289</v>
      </c>
      <c r="C238" s="215" t="s">
        <v>136</v>
      </c>
      <c r="D238" s="215" t="s">
        <v>137</v>
      </c>
      <c r="E238" s="215">
        <v>70454701</v>
      </c>
      <c r="F238" s="215">
        <v>10</v>
      </c>
      <c r="G238" s="215" t="s">
        <v>748</v>
      </c>
      <c r="H238" s="221" t="s">
        <v>1267</v>
      </c>
      <c r="I238" s="234" t="s">
        <v>989</v>
      </c>
      <c r="J238" s="207">
        <v>373611.09</v>
      </c>
      <c r="K238" s="211"/>
      <c r="L238" s="127" t="str">
        <f t="shared" si="32"/>
        <v>0070454701000010</v>
      </c>
      <c r="M238" s="127">
        <f t="shared" si="40"/>
        <v>16</v>
      </c>
      <c r="N238" s="127" t="str">
        <f t="shared" si="33"/>
        <v>00000000/Z_STS</v>
      </c>
      <c r="O238" s="236">
        <f t="shared" si="34"/>
        <v>0</v>
      </c>
      <c r="P238" s="236">
        <f t="shared" si="35"/>
        <v>0</v>
      </c>
      <c r="Q238" s="236">
        <f t="shared" si="35"/>
        <v>0</v>
      </c>
      <c r="R238" s="236">
        <f t="shared" si="35"/>
        <v>0</v>
      </c>
      <c r="S238" s="238">
        <f>IF(O238=1,0,IF(P238=1,'WHT Rates - MPEG HEVC VIA'!$H$3,IF(Q238=1,'WHT Rates - MPEG HEVC VIA'!$H$11,IF(R238=1,'Via Summary'!$B$9,_xlfn.XLOOKUP(D238,'WHT Rates'!$B$4:$B$56,'WHT Rates'!$C$4:$C$56)/100))))</f>
        <v>0</v>
      </c>
      <c r="T238" s="244">
        <f t="shared" si="36"/>
        <v>0</v>
      </c>
      <c r="U238" s="238">
        <f>IF(O238=1,0,IF(P238=1,'WHT Rates - MPEG HEVC VIA'!$H$3,IF(Q238=1,'WHT Rates - MPEG HEVC VIA'!$H$11,IF(R238=1,'Via Summary'!$B$9,_xlfn.XLOOKUP(D238,'WHT Rates'!$B$4:$B$56,'WHT Rates'!$E$4:$E$56)/100))))</f>
        <v>0</v>
      </c>
      <c r="V238" s="244">
        <f t="shared" si="37"/>
        <v>0</v>
      </c>
      <c r="W238" s="251"/>
      <c r="X238" s="128">
        <f t="shared" si="38"/>
        <v>0</v>
      </c>
      <c r="Y238" s="128">
        <f t="shared" si="39"/>
        <v>0</v>
      </c>
      <c r="Z238" s="251"/>
      <c r="AA238" s="251"/>
      <c r="AB238" s="251"/>
    </row>
    <row r="239" spans="1:28" s="127" customFormat="1" x14ac:dyDescent="0.35">
      <c r="A239" s="214" t="s">
        <v>634</v>
      </c>
      <c r="B239" s="215">
        <v>128289</v>
      </c>
      <c r="C239" s="215" t="s">
        <v>136</v>
      </c>
      <c r="D239" s="215" t="s">
        <v>137</v>
      </c>
      <c r="E239" s="215">
        <v>70454701</v>
      </c>
      <c r="F239" s="215">
        <v>20</v>
      </c>
      <c r="G239" s="215" t="s">
        <v>748</v>
      </c>
      <c r="H239" s="221" t="s">
        <v>1268</v>
      </c>
      <c r="I239" s="234" t="s">
        <v>989</v>
      </c>
      <c r="J239" s="207">
        <v>34474.06</v>
      </c>
      <c r="K239" s="211"/>
      <c r="L239" s="127" t="str">
        <f t="shared" si="32"/>
        <v>0070454701000020</v>
      </c>
      <c r="M239" s="127">
        <f t="shared" si="40"/>
        <v>16</v>
      </c>
      <c r="N239" s="127" t="str">
        <f t="shared" si="33"/>
        <v>00000000/Z_STS</v>
      </c>
      <c r="O239" s="236">
        <f t="shared" si="34"/>
        <v>0</v>
      </c>
      <c r="P239" s="236">
        <f t="shared" si="35"/>
        <v>0</v>
      </c>
      <c r="Q239" s="236">
        <f t="shared" si="35"/>
        <v>0</v>
      </c>
      <c r="R239" s="236">
        <f t="shared" si="35"/>
        <v>0</v>
      </c>
      <c r="S239" s="238">
        <f>IF(O239=1,0,IF(P239=1,'WHT Rates - MPEG HEVC VIA'!$H$3,IF(Q239=1,'WHT Rates - MPEG HEVC VIA'!$H$11,IF(R239=1,'Via Summary'!$B$9,_xlfn.XLOOKUP(D239,'WHT Rates'!$B$4:$B$56,'WHT Rates'!$C$4:$C$56)/100))))</f>
        <v>0</v>
      </c>
      <c r="T239" s="244">
        <f t="shared" si="36"/>
        <v>0</v>
      </c>
      <c r="U239" s="238">
        <f>IF(O239=1,0,IF(P239=1,'WHT Rates - MPEG HEVC VIA'!$H$3,IF(Q239=1,'WHT Rates - MPEG HEVC VIA'!$H$11,IF(R239=1,'Via Summary'!$B$9,_xlfn.XLOOKUP(D239,'WHT Rates'!$B$4:$B$56,'WHT Rates'!$E$4:$E$56)/100))))</f>
        <v>0</v>
      </c>
      <c r="V239" s="244">
        <f t="shared" si="37"/>
        <v>0</v>
      </c>
      <c r="W239" s="251"/>
      <c r="X239" s="128">
        <f t="shared" si="38"/>
        <v>0</v>
      </c>
      <c r="Y239" s="128">
        <f t="shared" si="39"/>
        <v>0</v>
      </c>
      <c r="Z239" s="251"/>
      <c r="AA239" s="251"/>
      <c r="AB239" s="251"/>
    </row>
    <row r="240" spans="1:28" s="127" customFormat="1" x14ac:dyDescent="0.35">
      <c r="A240" s="214" t="s">
        <v>634</v>
      </c>
      <c r="B240" s="215">
        <v>128289</v>
      </c>
      <c r="C240" s="215" t="s">
        <v>136</v>
      </c>
      <c r="D240" s="215" t="s">
        <v>137</v>
      </c>
      <c r="E240" s="215">
        <v>70454701</v>
      </c>
      <c r="F240" s="215">
        <v>30</v>
      </c>
      <c r="G240" s="215" t="s">
        <v>748</v>
      </c>
      <c r="H240" s="221" t="s">
        <v>1269</v>
      </c>
      <c r="I240" s="234" t="s">
        <v>989</v>
      </c>
      <c r="J240" s="207">
        <v>196744.85</v>
      </c>
      <c r="K240" s="211"/>
      <c r="L240" s="127" t="str">
        <f t="shared" si="32"/>
        <v>0070454701000030</v>
      </c>
      <c r="M240" s="127">
        <f t="shared" si="40"/>
        <v>16</v>
      </c>
      <c r="N240" s="127" t="str">
        <f t="shared" si="33"/>
        <v>00000000/Z_STS</v>
      </c>
      <c r="O240" s="236">
        <f t="shared" si="34"/>
        <v>0</v>
      </c>
      <c r="P240" s="236">
        <f t="shared" si="35"/>
        <v>0</v>
      </c>
      <c r="Q240" s="236">
        <f t="shared" si="35"/>
        <v>0</v>
      </c>
      <c r="R240" s="236">
        <f t="shared" si="35"/>
        <v>0</v>
      </c>
      <c r="S240" s="238">
        <f>IF(O240=1,0,IF(P240=1,'WHT Rates - MPEG HEVC VIA'!$H$3,IF(Q240=1,'WHT Rates - MPEG HEVC VIA'!$H$11,IF(R240=1,'Via Summary'!$B$9,_xlfn.XLOOKUP(D240,'WHT Rates'!$B$4:$B$56,'WHT Rates'!$C$4:$C$56)/100))))</f>
        <v>0</v>
      </c>
      <c r="T240" s="244">
        <f t="shared" si="36"/>
        <v>0</v>
      </c>
      <c r="U240" s="238">
        <f>IF(O240=1,0,IF(P240=1,'WHT Rates - MPEG HEVC VIA'!$H$3,IF(Q240=1,'WHT Rates - MPEG HEVC VIA'!$H$11,IF(R240=1,'Via Summary'!$B$9,_xlfn.XLOOKUP(D240,'WHT Rates'!$B$4:$B$56,'WHT Rates'!$E$4:$E$56)/100))))</f>
        <v>0</v>
      </c>
      <c r="V240" s="244">
        <f t="shared" si="37"/>
        <v>0</v>
      </c>
      <c r="W240" s="251"/>
      <c r="X240" s="128">
        <f t="shared" si="38"/>
        <v>0</v>
      </c>
      <c r="Y240" s="128">
        <f t="shared" si="39"/>
        <v>0</v>
      </c>
      <c r="Z240" s="251"/>
      <c r="AA240" s="251"/>
      <c r="AB240" s="251"/>
    </row>
    <row r="241" spans="1:28" s="127" customFormat="1" x14ac:dyDescent="0.35">
      <c r="A241" s="214" t="s">
        <v>794</v>
      </c>
      <c r="B241" s="215">
        <v>105024</v>
      </c>
      <c r="C241" s="215" t="s">
        <v>24</v>
      </c>
      <c r="D241" s="215" t="s">
        <v>25</v>
      </c>
      <c r="E241" s="215">
        <v>70454850</v>
      </c>
      <c r="F241" s="215">
        <v>10</v>
      </c>
      <c r="G241" s="215" t="s">
        <v>704</v>
      </c>
      <c r="H241" s="221" t="s">
        <v>1270</v>
      </c>
      <c r="I241" s="234" t="s">
        <v>978</v>
      </c>
      <c r="J241" s="207">
        <v>3035.7</v>
      </c>
      <c r="K241" s="211"/>
      <c r="L241" s="127" t="str">
        <f t="shared" si="32"/>
        <v>0070454850000010</v>
      </c>
      <c r="M241" s="127">
        <f t="shared" si="40"/>
        <v>16</v>
      </c>
      <c r="N241" s="127" t="str">
        <f t="shared" si="33"/>
        <v>00000000/Z_CVD</v>
      </c>
      <c r="O241" s="236">
        <f t="shared" si="34"/>
        <v>0</v>
      </c>
      <c r="P241" s="236">
        <f t="shared" si="35"/>
        <v>0</v>
      </c>
      <c r="Q241" s="236">
        <f t="shared" si="35"/>
        <v>0</v>
      </c>
      <c r="R241" s="236">
        <f t="shared" si="35"/>
        <v>0</v>
      </c>
      <c r="S241" s="238">
        <f>IF(O241=1,0,IF(P241=1,'WHT Rates - MPEG HEVC VIA'!$H$3,IF(Q241=1,'WHT Rates - MPEG HEVC VIA'!$H$11,IF(R241=1,'Via Summary'!$B$9,_xlfn.XLOOKUP(D241,'WHT Rates'!$B$4:$B$56,'WHT Rates'!$C$4:$C$56)/100))))</f>
        <v>0.1</v>
      </c>
      <c r="T241" s="244">
        <f t="shared" si="36"/>
        <v>303.57</v>
      </c>
      <c r="U241" s="238">
        <f>IF(O241=1,0,IF(P241=1,'WHT Rates - MPEG HEVC VIA'!$H$3,IF(Q241=1,'WHT Rates - MPEG HEVC VIA'!$H$11,IF(R241=1,'Via Summary'!$B$9,_xlfn.XLOOKUP(D241,'WHT Rates'!$B$4:$B$56,'WHT Rates'!$E$4:$E$56)/100))))</f>
        <v>0.1</v>
      </c>
      <c r="V241" s="244">
        <f t="shared" si="37"/>
        <v>0</v>
      </c>
      <c r="W241" s="251"/>
      <c r="X241" s="128">
        <f t="shared" si="38"/>
        <v>-303.57</v>
      </c>
      <c r="Y241" s="128">
        <f t="shared" si="39"/>
        <v>0</v>
      </c>
      <c r="Z241" s="251"/>
      <c r="AA241" s="251"/>
      <c r="AB241" s="251"/>
    </row>
    <row r="242" spans="1:28" s="127" customFormat="1" x14ac:dyDescent="0.35">
      <c r="A242" s="214" t="s">
        <v>915</v>
      </c>
      <c r="B242" s="215">
        <v>120630</v>
      </c>
      <c r="C242" s="215" t="s">
        <v>24</v>
      </c>
      <c r="D242" s="215" t="s">
        <v>25</v>
      </c>
      <c r="E242" s="215">
        <v>70454994</v>
      </c>
      <c r="F242" s="215">
        <v>10</v>
      </c>
      <c r="G242" s="215" t="s">
        <v>697</v>
      </c>
      <c r="H242" s="221" t="s">
        <v>1271</v>
      </c>
      <c r="I242" s="234" t="s">
        <v>979</v>
      </c>
      <c r="J242" s="207">
        <v>3522.17</v>
      </c>
      <c r="K242" s="211"/>
      <c r="L242" s="127" t="str">
        <f t="shared" si="32"/>
        <v>0070454994000010</v>
      </c>
      <c r="M242" s="127">
        <f t="shared" si="40"/>
        <v>16</v>
      </c>
      <c r="N242" s="127" t="str">
        <f t="shared" si="33"/>
        <v>00000000/Z_SBA</v>
      </c>
      <c r="O242" s="236">
        <f t="shared" si="34"/>
        <v>0</v>
      </c>
      <c r="P242" s="236">
        <f t="shared" si="35"/>
        <v>0</v>
      </c>
      <c r="Q242" s="236">
        <f t="shared" si="35"/>
        <v>0</v>
      </c>
      <c r="R242" s="236">
        <f t="shared" si="35"/>
        <v>0</v>
      </c>
      <c r="S242" s="238">
        <f>IF(O242=1,0,IF(P242=1,'WHT Rates - MPEG HEVC VIA'!$H$3,IF(Q242=1,'WHT Rates - MPEG HEVC VIA'!$H$11,IF(R242=1,'Via Summary'!$B$9,_xlfn.XLOOKUP(D242,'WHT Rates'!$B$4:$B$56,'WHT Rates'!$C$4:$C$56)/100))))</f>
        <v>0.1</v>
      </c>
      <c r="T242" s="244">
        <f t="shared" si="36"/>
        <v>352.21700000000004</v>
      </c>
      <c r="U242" s="238">
        <f>IF(O242=1,0,IF(P242=1,'WHT Rates - MPEG HEVC VIA'!$H$3,IF(Q242=1,'WHT Rates - MPEG HEVC VIA'!$H$11,IF(R242=1,'Via Summary'!$B$9,_xlfn.XLOOKUP(D242,'WHT Rates'!$B$4:$B$56,'WHT Rates'!$E$4:$E$56)/100))))</f>
        <v>0.1</v>
      </c>
      <c r="V242" s="244">
        <f t="shared" si="37"/>
        <v>0</v>
      </c>
      <c r="W242" s="251"/>
      <c r="X242" s="128">
        <f t="shared" si="38"/>
        <v>-352.22</v>
      </c>
      <c r="Y242" s="128">
        <f t="shared" si="39"/>
        <v>0</v>
      </c>
      <c r="Z242" s="251"/>
      <c r="AA242" s="251"/>
      <c r="AB242" s="251"/>
    </row>
    <row r="243" spans="1:28" s="127" customFormat="1" x14ac:dyDescent="0.35">
      <c r="A243" s="214" t="s">
        <v>915</v>
      </c>
      <c r="B243" s="215">
        <v>120630</v>
      </c>
      <c r="C243" s="215" t="s">
        <v>24</v>
      </c>
      <c r="D243" s="215" t="s">
        <v>25</v>
      </c>
      <c r="E243" s="215">
        <v>70454994</v>
      </c>
      <c r="F243" s="215">
        <v>20</v>
      </c>
      <c r="G243" s="215" t="s">
        <v>697</v>
      </c>
      <c r="H243" s="221" t="s">
        <v>1272</v>
      </c>
      <c r="I243" s="234" t="s">
        <v>979</v>
      </c>
      <c r="J243" s="207">
        <v>3643.63</v>
      </c>
      <c r="K243" s="211"/>
      <c r="L243" s="127" t="str">
        <f t="shared" si="32"/>
        <v>0070454994000020</v>
      </c>
      <c r="M243" s="127">
        <f t="shared" si="40"/>
        <v>16</v>
      </c>
      <c r="N243" s="127" t="str">
        <f t="shared" si="33"/>
        <v>00000000/Z_SBA</v>
      </c>
      <c r="O243" s="236">
        <f t="shared" si="34"/>
        <v>0</v>
      </c>
      <c r="P243" s="236">
        <f t="shared" si="35"/>
        <v>0</v>
      </c>
      <c r="Q243" s="236">
        <f t="shared" si="35"/>
        <v>0</v>
      </c>
      <c r="R243" s="236">
        <f t="shared" si="35"/>
        <v>0</v>
      </c>
      <c r="S243" s="238">
        <f>IF(O243=1,0,IF(P243=1,'WHT Rates - MPEG HEVC VIA'!$H$3,IF(Q243=1,'WHT Rates - MPEG HEVC VIA'!$H$11,IF(R243=1,'Via Summary'!$B$9,_xlfn.XLOOKUP(D243,'WHT Rates'!$B$4:$B$56,'WHT Rates'!$C$4:$C$56)/100))))</f>
        <v>0.1</v>
      </c>
      <c r="T243" s="244">
        <f t="shared" si="36"/>
        <v>364.36300000000006</v>
      </c>
      <c r="U243" s="238">
        <f>IF(O243=1,0,IF(P243=1,'WHT Rates - MPEG HEVC VIA'!$H$3,IF(Q243=1,'WHT Rates - MPEG HEVC VIA'!$H$11,IF(R243=1,'Via Summary'!$B$9,_xlfn.XLOOKUP(D243,'WHT Rates'!$B$4:$B$56,'WHT Rates'!$E$4:$E$56)/100))))</f>
        <v>0.1</v>
      </c>
      <c r="V243" s="244">
        <f t="shared" si="37"/>
        <v>0</v>
      </c>
      <c r="W243" s="251"/>
      <c r="X243" s="128">
        <f t="shared" si="38"/>
        <v>-364.36</v>
      </c>
      <c r="Y243" s="128">
        <f t="shared" si="39"/>
        <v>0</v>
      </c>
      <c r="Z243" s="251"/>
      <c r="AA243" s="251"/>
      <c r="AB243" s="251"/>
    </row>
    <row r="244" spans="1:28" s="127" customFormat="1" x14ac:dyDescent="0.35">
      <c r="A244" s="214" t="s">
        <v>248</v>
      </c>
      <c r="B244" s="215">
        <v>117931</v>
      </c>
      <c r="C244" s="215" t="s">
        <v>24</v>
      </c>
      <c r="D244" s="215" t="s">
        <v>25</v>
      </c>
      <c r="E244" s="215">
        <v>70455078</v>
      </c>
      <c r="F244" s="215">
        <v>10</v>
      </c>
      <c r="G244" s="215" t="s">
        <v>723</v>
      </c>
      <c r="H244" s="221" t="s">
        <v>1273</v>
      </c>
      <c r="I244" s="234" t="s">
        <v>979</v>
      </c>
      <c r="J244" s="207">
        <v>252</v>
      </c>
      <c r="K244" s="211"/>
      <c r="L244" s="127" t="str">
        <f t="shared" si="32"/>
        <v>0070455078000010</v>
      </c>
      <c r="M244" s="127">
        <f t="shared" si="40"/>
        <v>16</v>
      </c>
      <c r="N244" s="127" t="str">
        <f t="shared" si="33"/>
        <v>00000000/Z_IRD</v>
      </c>
      <c r="O244" s="236">
        <f t="shared" si="34"/>
        <v>0</v>
      </c>
      <c r="P244" s="236">
        <f t="shared" si="35"/>
        <v>0</v>
      </c>
      <c r="Q244" s="236">
        <f t="shared" si="35"/>
        <v>0</v>
      </c>
      <c r="R244" s="236">
        <f t="shared" si="35"/>
        <v>0</v>
      </c>
      <c r="S244" s="238">
        <f>IF(O244=1,0,IF(P244=1,'WHT Rates - MPEG HEVC VIA'!$H$3,IF(Q244=1,'WHT Rates - MPEG HEVC VIA'!$H$11,IF(R244=1,'Via Summary'!$B$9,_xlfn.XLOOKUP(D244,'WHT Rates'!$B$4:$B$56,'WHT Rates'!$C$4:$C$56)/100))))</f>
        <v>0.1</v>
      </c>
      <c r="T244" s="244">
        <f t="shared" si="36"/>
        <v>25.200000000000003</v>
      </c>
      <c r="U244" s="238">
        <f>IF(O244=1,0,IF(P244=1,'WHT Rates - MPEG HEVC VIA'!$H$3,IF(Q244=1,'WHT Rates - MPEG HEVC VIA'!$H$11,IF(R244=1,'Via Summary'!$B$9,_xlfn.XLOOKUP(D244,'WHT Rates'!$B$4:$B$56,'WHT Rates'!$E$4:$E$56)/100))))</f>
        <v>0.1</v>
      </c>
      <c r="V244" s="244">
        <f t="shared" si="37"/>
        <v>0</v>
      </c>
      <c r="W244" s="251"/>
      <c r="X244" s="128">
        <f t="shared" si="38"/>
        <v>-25.2</v>
      </c>
      <c r="Y244" s="128">
        <f t="shared" si="39"/>
        <v>0</v>
      </c>
      <c r="Z244" s="251"/>
      <c r="AA244" s="251"/>
      <c r="AB244" s="251"/>
    </row>
    <row r="245" spans="1:28" s="127" customFormat="1" x14ac:dyDescent="0.35">
      <c r="A245" s="214" t="s">
        <v>248</v>
      </c>
      <c r="B245" s="215">
        <v>117931</v>
      </c>
      <c r="C245" s="215" t="s">
        <v>24</v>
      </c>
      <c r="D245" s="215" t="s">
        <v>25</v>
      </c>
      <c r="E245" s="215">
        <v>70455078</v>
      </c>
      <c r="F245" s="215">
        <v>20</v>
      </c>
      <c r="G245" s="215" t="s">
        <v>721</v>
      </c>
      <c r="H245" s="221" t="s">
        <v>1274</v>
      </c>
      <c r="I245" s="234" t="s">
        <v>979</v>
      </c>
      <c r="J245" s="207">
        <v>25.2</v>
      </c>
      <c r="K245" s="211"/>
      <c r="L245" s="127" t="str">
        <f t="shared" si="32"/>
        <v>0070455078000020</v>
      </c>
      <c r="M245" s="127">
        <f t="shared" si="40"/>
        <v>16</v>
      </c>
      <c r="N245" s="127" t="str">
        <f t="shared" si="33"/>
        <v>00000000/Z_BEN</v>
      </c>
      <c r="O245" s="236">
        <f t="shared" si="34"/>
        <v>0</v>
      </c>
      <c r="P245" s="236">
        <f t="shared" si="35"/>
        <v>0</v>
      </c>
      <c r="Q245" s="236">
        <f t="shared" si="35"/>
        <v>0</v>
      </c>
      <c r="R245" s="236">
        <f t="shared" si="35"/>
        <v>0</v>
      </c>
      <c r="S245" s="238">
        <f>IF(O245=1,0,IF(P245=1,'WHT Rates - MPEG HEVC VIA'!$H$3,IF(Q245=1,'WHT Rates - MPEG HEVC VIA'!$H$11,IF(R245=1,'Via Summary'!$B$9,_xlfn.XLOOKUP(D245,'WHT Rates'!$B$4:$B$56,'WHT Rates'!$C$4:$C$56)/100))))</f>
        <v>0.1</v>
      </c>
      <c r="T245" s="244">
        <f t="shared" si="36"/>
        <v>2.52</v>
      </c>
      <c r="U245" s="238">
        <f>IF(O245=1,0,IF(P245=1,'WHT Rates - MPEG HEVC VIA'!$H$3,IF(Q245=1,'WHT Rates - MPEG HEVC VIA'!$H$11,IF(R245=1,'Via Summary'!$B$9,_xlfn.XLOOKUP(D245,'WHT Rates'!$B$4:$B$56,'WHT Rates'!$E$4:$E$56)/100))))</f>
        <v>0.1</v>
      </c>
      <c r="V245" s="244">
        <f t="shared" si="37"/>
        <v>0</v>
      </c>
      <c r="W245" s="251"/>
      <c r="X245" s="128">
        <f t="shared" si="38"/>
        <v>-2.52</v>
      </c>
      <c r="Y245" s="128">
        <f t="shared" si="39"/>
        <v>0</v>
      </c>
      <c r="Z245" s="251"/>
      <c r="AA245" s="251"/>
      <c r="AB245" s="251"/>
    </row>
    <row r="246" spans="1:28" s="127" customFormat="1" x14ac:dyDescent="0.35">
      <c r="A246" s="214" t="s">
        <v>203</v>
      </c>
      <c r="B246" s="215">
        <v>107516</v>
      </c>
      <c r="C246" s="215" t="s">
        <v>98</v>
      </c>
      <c r="D246" s="215" t="s">
        <v>99</v>
      </c>
      <c r="E246" s="215">
        <v>70454799</v>
      </c>
      <c r="F246" s="215">
        <v>10</v>
      </c>
      <c r="G246" s="215" t="s">
        <v>694</v>
      </c>
      <c r="H246" s="221" t="s">
        <v>1275</v>
      </c>
      <c r="I246" s="234" t="s">
        <v>978</v>
      </c>
      <c r="J246" s="207"/>
      <c r="K246" s="211">
        <v>26882.1</v>
      </c>
      <c r="L246" s="127" t="str">
        <f t="shared" si="32"/>
        <v>0070454799000010</v>
      </c>
      <c r="M246" s="127">
        <f t="shared" si="40"/>
        <v>16</v>
      </c>
      <c r="N246" s="127" t="str">
        <f t="shared" si="33"/>
        <v>00000000/Z_DTV</v>
      </c>
      <c r="O246" s="236">
        <f t="shared" si="34"/>
        <v>0</v>
      </c>
      <c r="P246" s="236">
        <f t="shared" si="35"/>
        <v>0</v>
      </c>
      <c r="Q246" s="236">
        <f t="shared" si="35"/>
        <v>0</v>
      </c>
      <c r="R246" s="236">
        <f t="shared" si="35"/>
        <v>0</v>
      </c>
      <c r="S246" s="238">
        <f>IF(O246=1,0,IF(P246=1,'WHT Rates - MPEG HEVC VIA'!$H$3,IF(Q246=1,'WHT Rates - MPEG HEVC VIA'!$H$11,IF(R246=1,'Via Summary'!$B$9,_xlfn.XLOOKUP(D246,'WHT Rates'!$B$4:$B$56,'WHT Rates'!$C$4:$C$56)/100))))</f>
        <v>0.16500000000000001</v>
      </c>
      <c r="T246" s="244">
        <f t="shared" si="36"/>
        <v>0</v>
      </c>
      <c r="U246" s="238">
        <f>IF(O246=1,0,IF(P246=1,'WHT Rates - MPEG HEVC VIA'!$H$3,IF(Q246=1,'WHT Rates - MPEG HEVC VIA'!$H$11,IF(R246=1,'Via Summary'!$B$9,_xlfn.XLOOKUP(D246,'WHT Rates'!$B$4:$B$56,'WHT Rates'!$E$4:$E$56)/100))))</f>
        <v>0.1</v>
      </c>
      <c r="V246" s="244">
        <f t="shared" si="37"/>
        <v>2688.21</v>
      </c>
      <c r="W246" s="251"/>
      <c r="X246" s="128">
        <f t="shared" si="38"/>
        <v>0</v>
      </c>
      <c r="Y246" s="128">
        <f t="shared" si="39"/>
        <v>-2688.21</v>
      </c>
      <c r="Z246" s="251"/>
      <c r="AA246" s="251"/>
      <c r="AB246" s="251"/>
    </row>
    <row r="247" spans="1:28" s="127" customFormat="1" x14ac:dyDescent="0.35">
      <c r="A247" s="214" t="s">
        <v>437</v>
      </c>
      <c r="B247" s="215">
        <v>124736</v>
      </c>
      <c r="C247" s="215" t="s">
        <v>454</v>
      </c>
      <c r="D247" s="215" t="s">
        <v>383</v>
      </c>
      <c r="E247" s="215">
        <v>70455047</v>
      </c>
      <c r="F247" s="215">
        <v>10</v>
      </c>
      <c r="G247" s="215" t="s">
        <v>749</v>
      </c>
      <c r="H247" s="221" t="s">
        <v>1276</v>
      </c>
      <c r="I247" s="234" t="s">
        <v>979</v>
      </c>
      <c r="J247" s="207"/>
      <c r="K247" s="211">
        <v>66832.14</v>
      </c>
      <c r="L247" s="127" t="str">
        <f t="shared" si="32"/>
        <v>0070455047000010</v>
      </c>
      <c r="M247" s="127">
        <f t="shared" si="40"/>
        <v>16</v>
      </c>
      <c r="N247" s="127" t="str">
        <f t="shared" si="33"/>
        <v>00000000/Z_MBL</v>
      </c>
      <c r="O247" s="236">
        <f t="shared" si="34"/>
        <v>0</v>
      </c>
      <c r="P247" s="236">
        <f t="shared" si="35"/>
        <v>0</v>
      </c>
      <c r="Q247" s="236">
        <f t="shared" si="35"/>
        <v>0</v>
      </c>
      <c r="R247" s="236">
        <f t="shared" si="35"/>
        <v>0</v>
      </c>
      <c r="S247" s="238">
        <f>IF(O247=1,0,IF(P247=1,'WHT Rates - MPEG HEVC VIA'!$H$3,IF(Q247=1,'WHT Rates - MPEG HEVC VIA'!$H$11,IF(R247=1,'Via Summary'!$B$9,_xlfn.XLOOKUP(D247,'WHT Rates'!$B$4:$B$56,'WHT Rates'!$C$4:$C$56)/100))))</f>
        <v>0</v>
      </c>
      <c r="T247" s="244">
        <f t="shared" si="36"/>
        <v>0</v>
      </c>
      <c r="U247" s="238">
        <f>IF(O247=1,0,IF(P247=1,'WHT Rates - MPEG HEVC VIA'!$H$3,IF(Q247=1,'WHT Rates - MPEG HEVC VIA'!$H$11,IF(R247=1,'Via Summary'!$B$9,_xlfn.XLOOKUP(D247,'WHT Rates'!$B$4:$B$56,'WHT Rates'!$E$4:$E$56)/100))))</f>
        <v>0</v>
      </c>
      <c r="V247" s="244">
        <f t="shared" si="37"/>
        <v>0</v>
      </c>
      <c r="W247" s="251"/>
      <c r="X247" s="128">
        <f t="shared" si="38"/>
        <v>0</v>
      </c>
      <c r="Y247" s="128">
        <f t="shared" si="39"/>
        <v>0</v>
      </c>
      <c r="Z247" s="251"/>
      <c r="AA247" s="251"/>
      <c r="AB247" s="251"/>
    </row>
    <row r="248" spans="1:28" s="127" customFormat="1" x14ac:dyDescent="0.35">
      <c r="A248" s="214" t="s">
        <v>428</v>
      </c>
      <c r="B248" s="215">
        <v>128297</v>
      </c>
      <c r="C248" s="215" t="s">
        <v>77</v>
      </c>
      <c r="D248" s="215" t="s">
        <v>78</v>
      </c>
      <c r="E248" s="215">
        <v>70454723</v>
      </c>
      <c r="F248" s="215">
        <v>10</v>
      </c>
      <c r="G248" s="215" t="s">
        <v>698</v>
      </c>
      <c r="H248" s="221" t="s">
        <v>1277</v>
      </c>
      <c r="I248" s="234" t="s">
        <v>979</v>
      </c>
      <c r="J248" s="207">
        <v>89816</v>
      </c>
      <c r="K248" s="211"/>
      <c r="L248" s="127" t="str">
        <f t="shared" si="32"/>
        <v>0070454723000010</v>
      </c>
      <c r="M248" s="127">
        <f t="shared" si="40"/>
        <v>16</v>
      </c>
      <c r="N248" s="127" t="str">
        <f t="shared" si="33"/>
        <v>00000000/Z_DHDO</v>
      </c>
      <c r="O248" s="236">
        <f t="shared" si="34"/>
        <v>0</v>
      </c>
      <c r="P248" s="236">
        <f t="shared" si="35"/>
        <v>0</v>
      </c>
      <c r="Q248" s="236">
        <f t="shared" si="35"/>
        <v>0</v>
      </c>
      <c r="R248" s="236">
        <f t="shared" si="35"/>
        <v>0</v>
      </c>
      <c r="S248" s="238">
        <f>IF(O248=1,0,IF(P248=1,'WHT Rates - MPEG HEVC VIA'!$H$3,IF(Q248=1,'WHT Rates - MPEG HEVC VIA'!$H$11,IF(R248=1,'Via Summary'!$B$9,_xlfn.XLOOKUP(D248,'WHT Rates'!$B$4:$B$56,'WHT Rates'!$C$4:$C$56)/100))))</f>
        <v>0</v>
      </c>
      <c r="T248" s="244">
        <f t="shared" si="36"/>
        <v>0</v>
      </c>
      <c r="U248" s="238">
        <f>IF(O248=1,0,IF(P248=1,'WHT Rates - MPEG HEVC VIA'!$H$3,IF(Q248=1,'WHT Rates - MPEG HEVC VIA'!$H$11,IF(R248=1,'Via Summary'!$B$9,_xlfn.XLOOKUP(D248,'WHT Rates'!$B$4:$B$56,'WHT Rates'!$E$4:$E$56)/100))))</f>
        <v>0</v>
      </c>
      <c r="V248" s="244">
        <f t="shared" si="37"/>
        <v>0</v>
      </c>
      <c r="W248" s="251"/>
      <c r="X248" s="128">
        <f t="shared" si="38"/>
        <v>0</v>
      </c>
      <c r="Y248" s="128">
        <f t="shared" si="39"/>
        <v>0</v>
      </c>
      <c r="Z248" s="251"/>
      <c r="AA248" s="251"/>
      <c r="AB248" s="251"/>
    </row>
    <row r="249" spans="1:28" s="127" customFormat="1" x14ac:dyDescent="0.35">
      <c r="A249" s="214" t="s">
        <v>428</v>
      </c>
      <c r="B249" s="215">
        <v>128297</v>
      </c>
      <c r="C249" s="215" t="s">
        <v>77</v>
      </c>
      <c r="D249" s="215" t="s">
        <v>78</v>
      </c>
      <c r="E249" s="215">
        <v>70454723</v>
      </c>
      <c r="F249" s="215">
        <v>20</v>
      </c>
      <c r="G249" s="215" t="s">
        <v>737</v>
      </c>
      <c r="H249" s="221" t="s">
        <v>1278</v>
      </c>
      <c r="I249" s="234" t="s">
        <v>979</v>
      </c>
      <c r="J249" s="207">
        <v>12000</v>
      </c>
      <c r="K249" s="211"/>
      <c r="L249" s="127" t="str">
        <f t="shared" si="32"/>
        <v>0070454723000020</v>
      </c>
      <c r="M249" s="127">
        <f t="shared" si="40"/>
        <v>16</v>
      </c>
      <c r="N249" s="127" t="str">
        <f t="shared" si="33"/>
        <v>00000000/Z_PC1</v>
      </c>
      <c r="O249" s="236">
        <f t="shared" si="34"/>
        <v>0</v>
      </c>
      <c r="P249" s="236">
        <f t="shared" si="35"/>
        <v>0</v>
      </c>
      <c r="Q249" s="236">
        <f t="shared" si="35"/>
        <v>0</v>
      </c>
      <c r="R249" s="236">
        <f t="shared" si="35"/>
        <v>0</v>
      </c>
      <c r="S249" s="238">
        <f>IF(O249=1,0,IF(P249=1,'WHT Rates - MPEG HEVC VIA'!$H$3,IF(Q249=1,'WHT Rates - MPEG HEVC VIA'!$H$11,IF(R249=1,'Via Summary'!$B$9,_xlfn.XLOOKUP(D249,'WHT Rates'!$B$4:$B$56,'WHT Rates'!$C$4:$C$56)/100))))</f>
        <v>0</v>
      </c>
      <c r="T249" s="244">
        <f t="shared" si="36"/>
        <v>0</v>
      </c>
      <c r="U249" s="238">
        <f>IF(O249=1,0,IF(P249=1,'WHT Rates - MPEG HEVC VIA'!$H$3,IF(Q249=1,'WHT Rates - MPEG HEVC VIA'!$H$11,IF(R249=1,'Via Summary'!$B$9,_xlfn.XLOOKUP(D249,'WHT Rates'!$B$4:$B$56,'WHT Rates'!$E$4:$E$56)/100))))</f>
        <v>0</v>
      </c>
      <c r="V249" s="244">
        <f t="shared" si="37"/>
        <v>0</v>
      </c>
      <c r="W249" s="251"/>
      <c r="X249" s="128">
        <f t="shared" si="38"/>
        <v>0</v>
      </c>
      <c r="Y249" s="128">
        <f t="shared" si="39"/>
        <v>0</v>
      </c>
      <c r="Z249" s="251"/>
      <c r="AA249" s="251"/>
      <c r="AB249" s="251"/>
    </row>
    <row r="250" spans="1:28" s="127" customFormat="1" x14ac:dyDescent="0.35">
      <c r="A250" s="214" t="s">
        <v>428</v>
      </c>
      <c r="B250" s="215">
        <v>128297</v>
      </c>
      <c r="C250" s="215" t="s">
        <v>77</v>
      </c>
      <c r="D250" s="215" t="s">
        <v>78</v>
      </c>
      <c r="E250" s="215">
        <v>70454723</v>
      </c>
      <c r="F250" s="215">
        <v>30</v>
      </c>
      <c r="G250" s="215" t="s">
        <v>699</v>
      </c>
      <c r="H250" s="221" t="s">
        <v>1279</v>
      </c>
      <c r="I250" s="234" t="s">
        <v>979</v>
      </c>
      <c r="J250" s="207">
        <v>109153</v>
      </c>
      <c r="K250" s="211"/>
      <c r="L250" s="127" t="str">
        <f t="shared" si="32"/>
        <v>0070454723000030</v>
      </c>
      <c r="M250" s="127">
        <f t="shared" si="40"/>
        <v>16</v>
      </c>
      <c r="N250" s="127" t="str">
        <f t="shared" si="33"/>
        <v>00000000/Z_W8PB</v>
      </c>
      <c r="O250" s="236">
        <f t="shared" si="34"/>
        <v>0</v>
      </c>
      <c r="P250" s="236">
        <f t="shared" si="35"/>
        <v>0</v>
      </c>
      <c r="Q250" s="236">
        <f t="shared" si="35"/>
        <v>0</v>
      </c>
      <c r="R250" s="236">
        <f t="shared" si="35"/>
        <v>0</v>
      </c>
      <c r="S250" s="238">
        <f>IF(O250=1,0,IF(P250=1,'WHT Rates - MPEG HEVC VIA'!$H$3,IF(Q250=1,'WHT Rates - MPEG HEVC VIA'!$H$11,IF(R250=1,'Via Summary'!$B$9,_xlfn.XLOOKUP(D250,'WHT Rates'!$B$4:$B$56,'WHT Rates'!$C$4:$C$56)/100))))</f>
        <v>0</v>
      </c>
      <c r="T250" s="244">
        <f t="shared" si="36"/>
        <v>0</v>
      </c>
      <c r="U250" s="238">
        <f>IF(O250=1,0,IF(P250=1,'WHT Rates - MPEG HEVC VIA'!$H$3,IF(Q250=1,'WHT Rates - MPEG HEVC VIA'!$H$11,IF(R250=1,'Via Summary'!$B$9,_xlfn.XLOOKUP(D250,'WHT Rates'!$B$4:$B$56,'WHT Rates'!$E$4:$E$56)/100))))</f>
        <v>0</v>
      </c>
      <c r="V250" s="244">
        <f t="shared" si="37"/>
        <v>0</v>
      </c>
      <c r="W250" s="251"/>
      <c r="X250" s="128">
        <f t="shared" si="38"/>
        <v>0</v>
      </c>
      <c r="Y250" s="128">
        <f t="shared" si="39"/>
        <v>0</v>
      </c>
      <c r="Z250" s="251"/>
      <c r="AA250" s="251"/>
      <c r="AB250" s="251"/>
    </row>
    <row r="251" spans="1:28" s="127" customFormat="1" x14ac:dyDescent="0.35">
      <c r="A251" s="214" t="s">
        <v>926</v>
      </c>
      <c r="B251" s="215">
        <v>124862</v>
      </c>
      <c r="C251" s="215" t="s">
        <v>29</v>
      </c>
      <c r="D251" s="215" t="s">
        <v>30</v>
      </c>
      <c r="E251" s="215">
        <v>70455099</v>
      </c>
      <c r="F251" s="215">
        <v>10</v>
      </c>
      <c r="G251" s="215" t="s">
        <v>697</v>
      </c>
      <c r="H251" s="221" t="s">
        <v>1280</v>
      </c>
      <c r="I251" s="234" t="s">
        <v>978</v>
      </c>
      <c r="J251" s="207">
        <v>1450.46</v>
      </c>
      <c r="K251" s="211"/>
      <c r="L251" s="127" t="str">
        <f t="shared" si="32"/>
        <v>0070455099000010</v>
      </c>
      <c r="M251" s="127">
        <f t="shared" si="40"/>
        <v>16</v>
      </c>
      <c r="N251" s="127" t="str">
        <f t="shared" si="33"/>
        <v>00000000/Z_SBA</v>
      </c>
      <c r="O251" s="236">
        <f t="shared" si="34"/>
        <v>0</v>
      </c>
      <c r="P251" s="236">
        <f t="shared" si="35"/>
        <v>0</v>
      </c>
      <c r="Q251" s="236">
        <f t="shared" si="35"/>
        <v>0</v>
      </c>
      <c r="R251" s="236">
        <f t="shared" si="35"/>
        <v>0</v>
      </c>
      <c r="S251" s="238">
        <f>IF(O251=1,0,IF(P251=1,'WHT Rates - MPEG HEVC VIA'!$H$3,IF(Q251=1,'WHT Rates - MPEG HEVC VIA'!$H$11,IF(R251=1,'Via Summary'!$B$9,_xlfn.XLOOKUP(D251,'WHT Rates'!$B$4:$B$56,'WHT Rates'!$C$4:$C$56)/100))))</f>
        <v>4.9500000000000002E-2</v>
      </c>
      <c r="T251" s="244">
        <f t="shared" si="36"/>
        <v>71.79777</v>
      </c>
      <c r="U251" s="238">
        <f>IF(O251=1,0,IF(P251=1,'WHT Rates - MPEG HEVC VIA'!$H$3,IF(Q251=1,'WHT Rates - MPEG HEVC VIA'!$H$11,IF(R251=1,'Via Summary'!$B$9,_xlfn.XLOOKUP(D251,'WHT Rates'!$B$4:$B$56,'WHT Rates'!$E$4:$E$56)/100))))</f>
        <v>0.03</v>
      </c>
      <c r="V251" s="244">
        <f t="shared" si="37"/>
        <v>0</v>
      </c>
      <c r="W251" s="251"/>
      <c r="X251" s="128">
        <f t="shared" si="38"/>
        <v>-71.8</v>
      </c>
      <c r="Y251" s="128">
        <f t="shared" si="39"/>
        <v>0</v>
      </c>
      <c r="Z251" s="251"/>
      <c r="AA251" s="251"/>
      <c r="AB251" s="251"/>
    </row>
    <row r="252" spans="1:28" s="127" customFormat="1" x14ac:dyDescent="0.35">
      <c r="A252" s="214" t="s">
        <v>182</v>
      </c>
      <c r="B252" s="215">
        <v>106913</v>
      </c>
      <c r="C252" s="215" t="s">
        <v>24</v>
      </c>
      <c r="D252" s="215" t="s">
        <v>25</v>
      </c>
      <c r="E252" s="215">
        <v>70454917</v>
      </c>
      <c r="F252" s="215">
        <v>10</v>
      </c>
      <c r="G252" s="215" t="s">
        <v>696</v>
      </c>
      <c r="H252" s="221" t="s">
        <v>1281</v>
      </c>
      <c r="I252" s="234" t="s">
        <v>979</v>
      </c>
      <c r="J252" s="207">
        <v>1131.0999999999999</v>
      </c>
      <c r="K252" s="211"/>
      <c r="L252" s="127" t="str">
        <f t="shared" si="32"/>
        <v>0070454917000010</v>
      </c>
      <c r="M252" s="127">
        <f t="shared" si="40"/>
        <v>16</v>
      </c>
      <c r="N252" s="127" t="str">
        <f t="shared" si="33"/>
        <v>00000000/Z_SPKA</v>
      </c>
      <c r="O252" s="236">
        <f t="shared" si="34"/>
        <v>0</v>
      </c>
      <c r="P252" s="236">
        <f t="shared" si="35"/>
        <v>0</v>
      </c>
      <c r="Q252" s="236">
        <f t="shared" si="35"/>
        <v>0</v>
      </c>
      <c r="R252" s="236">
        <f t="shared" si="35"/>
        <v>0</v>
      </c>
      <c r="S252" s="238">
        <f>IF(O252=1,0,IF(P252=1,'WHT Rates - MPEG HEVC VIA'!$H$3,IF(Q252=1,'WHT Rates - MPEG HEVC VIA'!$H$11,IF(R252=1,'Via Summary'!$B$9,_xlfn.XLOOKUP(D252,'WHT Rates'!$B$4:$B$56,'WHT Rates'!$C$4:$C$56)/100))))</f>
        <v>0.1</v>
      </c>
      <c r="T252" s="244">
        <f t="shared" si="36"/>
        <v>113.11</v>
      </c>
      <c r="U252" s="238">
        <f>IF(O252=1,0,IF(P252=1,'WHT Rates - MPEG HEVC VIA'!$H$3,IF(Q252=1,'WHT Rates - MPEG HEVC VIA'!$H$11,IF(R252=1,'Via Summary'!$B$9,_xlfn.XLOOKUP(D252,'WHT Rates'!$B$4:$B$56,'WHT Rates'!$E$4:$E$56)/100))))</f>
        <v>0.1</v>
      </c>
      <c r="V252" s="244">
        <f t="shared" si="37"/>
        <v>0</v>
      </c>
      <c r="W252" s="251"/>
      <c r="X252" s="128">
        <f t="shared" si="38"/>
        <v>-113.11</v>
      </c>
      <c r="Y252" s="128">
        <f t="shared" si="39"/>
        <v>0</v>
      </c>
      <c r="Z252" s="251"/>
      <c r="AA252" s="251"/>
      <c r="AB252" s="251"/>
    </row>
    <row r="253" spans="1:28" s="127" customFormat="1" x14ac:dyDescent="0.35">
      <c r="A253" s="214" t="s">
        <v>182</v>
      </c>
      <c r="B253" s="215">
        <v>106913</v>
      </c>
      <c r="C253" s="215" t="s">
        <v>24</v>
      </c>
      <c r="D253" s="215" t="s">
        <v>25</v>
      </c>
      <c r="E253" s="215">
        <v>70454917</v>
      </c>
      <c r="F253" s="215">
        <v>20</v>
      </c>
      <c r="G253" s="215" t="s">
        <v>696</v>
      </c>
      <c r="H253" s="221" t="s">
        <v>1282</v>
      </c>
      <c r="I253" s="234" t="s">
        <v>979</v>
      </c>
      <c r="J253" s="207">
        <v>246.8</v>
      </c>
      <c r="K253" s="211"/>
      <c r="L253" s="127" t="str">
        <f t="shared" si="32"/>
        <v>0070454917000020</v>
      </c>
      <c r="M253" s="127">
        <f t="shared" si="40"/>
        <v>16</v>
      </c>
      <c r="N253" s="127" t="str">
        <f t="shared" si="33"/>
        <v>00000000/Z_SPKA</v>
      </c>
      <c r="O253" s="236">
        <f t="shared" si="34"/>
        <v>0</v>
      </c>
      <c r="P253" s="236">
        <f t="shared" si="35"/>
        <v>0</v>
      </c>
      <c r="Q253" s="236">
        <f t="shared" si="35"/>
        <v>0</v>
      </c>
      <c r="R253" s="236">
        <f t="shared" si="35"/>
        <v>0</v>
      </c>
      <c r="S253" s="238">
        <f>IF(O253=1,0,IF(P253=1,'WHT Rates - MPEG HEVC VIA'!$H$3,IF(Q253=1,'WHT Rates - MPEG HEVC VIA'!$H$11,IF(R253=1,'Via Summary'!$B$9,_xlfn.XLOOKUP(D253,'WHT Rates'!$B$4:$B$56,'WHT Rates'!$C$4:$C$56)/100))))</f>
        <v>0.1</v>
      </c>
      <c r="T253" s="244">
        <f t="shared" si="36"/>
        <v>24.680000000000003</v>
      </c>
      <c r="U253" s="238">
        <f>IF(O253=1,0,IF(P253=1,'WHT Rates - MPEG HEVC VIA'!$H$3,IF(Q253=1,'WHT Rates - MPEG HEVC VIA'!$H$11,IF(R253=1,'Via Summary'!$B$9,_xlfn.XLOOKUP(D253,'WHT Rates'!$B$4:$B$56,'WHT Rates'!$E$4:$E$56)/100))))</f>
        <v>0.1</v>
      </c>
      <c r="V253" s="244">
        <f t="shared" si="37"/>
        <v>0</v>
      </c>
      <c r="W253" s="251"/>
      <c r="X253" s="128">
        <f t="shared" si="38"/>
        <v>-24.68</v>
      </c>
      <c r="Y253" s="128">
        <f t="shared" si="39"/>
        <v>0</v>
      </c>
      <c r="Z253" s="251"/>
      <c r="AA253" s="251"/>
      <c r="AB253" s="251"/>
    </row>
    <row r="254" spans="1:28" s="127" customFormat="1" x14ac:dyDescent="0.35">
      <c r="A254" s="214" t="s">
        <v>182</v>
      </c>
      <c r="B254" s="215">
        <v>106913</v>
      </c>
      <c r="C254" s="215" t="s">
        <v>24</v>
      </c>
      <c r="D254" s="215" t="s">
        <v>25</v>
      </c>
      <c r="E254" s="215">
        <v>70454917</v>
      </c>
      <c r="F254" s="215">
        <v>30</v>
      </c>
      <c r="G254" s="215" t="s">
        <v>697</v>
      </c>
      <c r="H254" s="221" t="s">
        <v>1283</v>
      </c>
      <c r="I254" s="234" t="s">
        <v>979</v>
      </c>
      <c r="J254" s="207">
        <v>1888.39</v>
      </c>
      <c r="K254" s="211"/>
      <c r="L254" s="127" t="str">
        <f t="shared" si="32"/>
        <v>0070454917000030</v>
      </c>
      <c r="M254" s="127">
        <f t="shared" si="40"/>
        <v>16</v>
      </c>
      <c r="N254" s="127" t="str">
        <f t="shared" si="33"/>
        <v>00000000/Z_SBA</v>
      </c>
      <c r="O254" s="236">
        <f t="shared" si="34"/>
        <v>0</v>
      </c>
      <c r="P254" s="236">
        <f t="shared" si="35"/>
        <v>0</v>
      </c>
      <c r="Q254" s="236">
        <f t="shared" si="35"/>
        <v>0</v>
      </c>
      <c r="R254" s="236">
        <f t="shared" si="35"/>
        <v>0</v>
      </c>
      <c r="S254" s="238">
        <f>IF(O254=1,0,IF(P254=1,'WHT Rates - MPEG HEVC VIA'!$H$3,IF(Q254=1,'WHT Rates - MPEG HEVC VIA'!$H$11,IF(R254=1,'Via Summary'!$B$9,_xlfn.XLOOKUP(D254,'WHT Rates'!$B$4:$B$56,'WHT Rates'!$C$4:$C$56)/100))))</f>
        <v>0.1</v>
      </c>
      <c r="T254" s="244">
        <f t="shared" si="36"/>
        <v>188.83900000000003</v>
      </c>
      <c r="U254" s="238">
        <f>IF(O254=1,0,IF(P254=1,'WHT Rates - MPEG HEVC VIA'!$H$3,IF(Q254=1,'WHT Rates - MPEG HEVC VIA'!$H$11,IF(R254=1,'Via Summary'!$B$9,_xlfn.XLOOKUP(D254,'WHT Rates'!$B$4:$B$56,'WHT Rates'!$E$4:$E$56)/100))))</f>
        <v>0.1</v>
      </c>
      <c r="V254" s="244">
        <f t="shared" si="37"/>
        <v>0</v>
      </c>
      <c r="W254" s="251"/>
      <c r="X254" s="128">
        <f t="shared" si="38"/>
        <v>-188.84</v>
      </c>
      <c r="Y254" s="128">
        <f t="shared" si="39"/>
        <v>0</v>
      </c>
      <c r="Z254" s="251"/>
      <c r="AA254" s="251"/>
      <c r="AB254" s="251"/>
    </row>
    <row r="255" spans="1:28" s="127" customFormat="1" x14ac:dyDescent="0.35">
      <c r="A255" s="214" t="s">
        <v>182</v>
      </c>
      <c r="B255" s="215">
        <v>106913</v>
      </c>
      <c r="C255" s="215" t="s">
        <v>24</v>
      </c>
      <c r="D255" s="215" t="s">
        <v>25</v>
      </c>
      <c r="E255" s="215">
        <v>70454917</v>
      </c>
      <c r="F255" s="215">
        <v>40</v>
      </c>
      <c r="G255" s="215" t="s">
        <v>697</v>
      </c>
      <c r="H255" s="221" t="s">
        <v>1284</v>
      </c>
      <c r="I255" s="234" t="s">
        <v>979</v>
      </c>
      <c r="J255" s="207">
        <v>412.01</v>
      </c>
      <c r="K255" s="211"/>
      <c r="L255" s="127" t="str">
        <f t="shared" si="32"/>
        <v>0070454917000040</v>
      </c>
      <c r="M255" s="127">
        <f t="shared" si="40"/>
        <v>16</v>
      </c>
      <c r="N255" s="127" t="str">
        <f t="shared" si="33"/>
        <v>00000000/Z_SBA</v>
      </c>
      <c r="O255" s="236">
        <f t="shared" si="34"/>
        <v>0</v>
      </c>
      <c r="P255" s="236">
        <f t="shared" si="35"/>
        <v>0</v>
      </c>
      <c r="Q255" s="236">
        <f t="shared" si="35"/>
        <v>0</v>
      </c>
      <c r="R255" s="236">
        <f t="shared" si="35"/>
        <v>0</v>
      </c>
      <c r="S255" s="238">
        <f>IF(O255=1,0,IF(P255=1,'WHT Rates - MPEG HEVC VIA'!$H$3,IF(Q255=1,'WHT Rates - MPEG HEVC VIA'!$H$11,IF(R255=1,'Via Summary'!$B$9,_xlfn.XLOOKUP(D255,'WHT Rates'!$B$4:$B$56,'WHT Rates'!$C$4:$C$56)/100))))</f>
        <v>0.1</v>
      </c>
      <c r="T255" s="244">
        <f t="shared" si="36"/>
        <v>41.201000000000001</v>
      </c>
      <c r="U255" s="238">
        <f>IF(O255=1,0,IF(P255=1,'WHT Rates - MPEG HEVC VIA'!$H$3,IF(Q255=1,'WHT Rates - MPEG HEVC VIA'!$H$11,IF(R255=1,'Via Summary'!$B$9,_xlfn.XLOOKUP(D255,'WHT Rates'!$B$4:$B$56,'WHT Rates'!$E$4:$E$56)/100))))</f>
        <v>0.1</v>
      </c>
      <c r="V255" s="244">
        <f t="shared" si="37"/>
        <v>0</v>
      </c>
      <c r="W255" s="251"/>
      <c r="X255" s="128">
        <f t="shared" si="38"/>
        <v>-41.2</v>
      </c>
      <c r="Y255" s="128">
        <f t="shared" si="39"/>
        <v>0</v>
      </c>
      <c r="Z255" s="251"/>
      <c r="AA255" s="251"/>
      <c r="AB255" s="251"/>
    </row>
    <row r="256" spans="1:28" s="127" customFormat="1" x14ac:dyDescent="0.35">
      <c r="A256" s="214" t="s">
        <v>271</v>
      </c>
      <c r="B256" s="215">
        <v>120976</v>
      </c>
      <c r="C256" s="215" t="s">
        <v>47</v>
      </c>
      <c r="D256" s="215" t="s">
        <v>48</v>
      </c>
      <c r="E256" s="215">
        <v>70455071</v>
      </c>
      <c r="F256" s="215">
        <v>10</v>
      </c>
      <c r="G256" s="215" t="s">
        <v>706</v>
      </c>
      <c r="H256" s="221" t="s">
        <v>1285</v>
      </c>
      <c r="I256" s="234" t="s">
        <v>978</v>
      </c>
      <c r="J256" s="207"/>
      <c r="K256" s="211">
        <v>995</v>
      </c>
      <c r="L256" s="127" t="str">
        <f t="shared" si="32"/>
        <v>0070455071000010</v>
      </c>
      <c r="M256" s="127">
        <f t="shared" si="40"/>
        <v>16</v>
      </c>
      <c r="N256" s="127" t="str">
        <f t="shared" si="33"/>
        <v>00000000/Z_CSD</v>
      </c>
      <c r="O256" s="236">
        <f t="shared" si="34"/>
        <v>0</v>
      </c>
      <c r="P256" s="236">
        <f t="shared" si="35"/>
        <v>0</v>
      </c>
      <c r="Q256" s="236">
        <f t="shared" si="35"/>
        <v>0</v>
      </c>
      <c r="R256" s="236">
        <f t="shared" si="35"/>
        <v>0</v>
      </c>
      <c r="S256" s="238">
        <f>IF(O256=1,0,IF(P256=1,'WHT Rates - MPEG HEVC VIA'!$H$3,IF(Q256=1,'WHT Rates - MPEG HEVC VIA'!$H$11,IF(R256=1,'Via Summary'!$B$9,_xlfn.XLOOKUP(D256,'WHT Rates'!$B$4:$B$56,'WHT Rates'!$C$4:$C$56)/100))))</f>
        <v>0</v>
      </c>
      <c r="T256" s="244">
        <f t="shared" si="36"/>
        <v>0</v>
      </c>
      <c r="U256" s="238">
        <f>IF(O256=1,0,IF(P256=1,'WHT Rates - MPEG HEVC VIA'!$H$3,IF(Q256=1,'WHT Rates - MPEG HEVC VIA'!$H$11,IF(R256=1,'Via Summary'!$B$9,_xlfn.XLOOKUP(D256,'WHT Rates'!$B$4:$B$56,'WHT Rates'!$E$4:$E$56)/100))))</f>
        <v>0</v>
      </c>
      <c r="V256" s="244">
        <f t="shared" si="37"/>
        <v>0</v>
      </c>
      <c r="W256" s="251"/>
      <c r="X256" s="128">
        <f t="shared" si="38"/>
        <v>0</v>
      </c>
      <c r="Y256" s="128">
        <f t="shared" si="39"/>
        <v>0</v>
      </c>
      <c r="Z256" s="251"/>
      <c r="AA256" s="251"/>
      <c r="AB256" s="251"/>
    </row>
    <row r="257" spans="1:28" s="127" customFormat="1" x14ac:dyDescent="0.35">
      <c r="A257" s="214" t="s">
        <v>271</v>
      </c>
      <c r="B257" s="215">
        <v>120976</v>
      </c>
      <c r="C257" s="215" t="s">
        <v>47</v>
      </c>
      <c r="D257" s="215" t="s">
        <v>48</v>
      </c>
      <c r="E257" s="215">
        <v>70455071</v>
      </c>
      <c r="F257" s="215">
        <v>20</v>
      </c>
      <c r="G257" s="215" t="s">
        <v>696</v>
      </c>
      <c r="H257" s="221" t="s">
        <v>1286</v>
      </c>
      <c r="I257" s="234" t="s">
        <v>978</v>
      </c>
      <c r="J257" s="207"/>
      <c r="K257" s="211">
        <v>3341</v>
      </c>
      <c r="L257" s="127" t="str">
        <f t="shared" si="32"/>
        <v>0070455071000020</v>
      </c>
      <c r="M257" s="127">
        <f t="shared" si="40"/>
        <v>16</v>
      </c>
      <c r="N257" s="127" t="str">
        <f t="shared" si="33"/>
        <v>00000000/Z_SPKA</v>
      </c>
      <c r="O257" s="236">
        <f t="shared" si="34"/>
        <v>0</v>
      </c>
      <c r="P257" s="236">
        <f t="shared" si="35"/>
        <v>0</v>
      </c>
      <c r="Q257" s="236">
        <f t="shared" si="35"/>
        <v>0</v>
      </c>
      <c r="R257" s="236">
        <f t="shared" si="35"/>
        <v>0</v>
      </c>
      <c r="S257" s="238">
        <f>IF(O257=1,0,IF(P257=1,'WHT Rates - MPEG HEVC VIA'!$H$3,IF(Q257=1,'WHT Rates - MPEG HEVC VIA'!$H$11,IF(R257=1,'Via Summary'!$B$9,_xlfn.XLOOKUP(D257,'WHT Rates'!$B$4:$B$56,'WHT Rates'!$C$4:$C$56)/100))))</f>
        <v>0</v>
      </c>
      <c r="T257" s="244">
        <f t="shared" si="36"/>
        <v>0</v>
      </c>
      <c r="U257" s="238">
        <f>IF(O257=1,0,IF(P257=1,'WHT Rates - MPEG HEVC VIA'!$H$3,IF(Q257=1,'WHT Rates - MPEG HEVC VIA'!$H$11,IF(R257=1,'Via Summary'!$B$9,_xlfn.XLOOKUP(D257,'WHT Rates'!$B$4:$B$56,'WHT Rates'!$E$4:$E$56)/100))))</f>
        <v>0</v>
      </c>
      <c r="V257" s="244">
        <f t="shared" si="37"/>
        <v>0</v>
      </c>
      <c r="W257" s="251"/>
      <c r="X257" s="128">
        <f t="shared" si="38"/>
        <v>0</v>
      </c>
      <c r="Y257" s="128">
        <f t="shared" si="39"/>
        <v>0</v>
      </c>
      <c r="Z257" s="251"/>
      <c r="AA257" s="251"/>
      <c r="AB257" s="251"/>
    </row>
    <row r="258" spans="1:28" s="127" customFormat="1" x14ac:dyDescent="0.35">
      <c r="A258" s="214" t="s">
        <v>273</v>
      </c>
      <c r="B258" s="215">
        <v>121075</v>
      </c>
      <c r="C258" s="215" t="s">
        <v>136</v>
      </c>
      <c r="D258" s="215" t="s">
        <v>137</v>
      </c>
      <c r="E258" s="215">
        <v>70455097</v>
      </c>
      <c r="F258" s="215">
        <v>10</v>
      </c>
      <c r="G258" s="215" t="s">
        <v>706</v>
      </c>
      <c r="H258" s="221" t="s">
        <v>1287</v>
      </c>
      <c r="I258" s="234" t="s">
        <v>978</v>
      </c>
      <c r="J258" s="207">
        <v>1069</v>
      </c>
      <c r="K258" s="211"/>
      <c r="L258" s="127" t="str">
        <f t="shared" ref="L258:L321" si="41">IF(LEN(F258)=2,CONCATENATE("00",E258,"0000",F258),CONCATENATE("00",E258,"000",F258))</f>
        <v>0070455097000010</v>
      </c>
      <c r="M258" s="127">
        <f t="shared" si="40"/>
        <v>16</v>
      </c>
      <c r="N258" s="127" t="str">
        <f t="shared" ref="N258:N321" si="42">CONCATENATE("00000000/",G258)</f>
        <v>00000000/Z_CSD</v>
      </c>
      <c r="O258" s="236">
        <f t="shared" si="34"/>
        <v>0</v>
      </c>
      <c r="P258" s="236">
        <f t="shared" si="35"/>
        <v>0</v>
      </c>
      <c r="Q258" s="236">
        <f t="shared" si="35"/>
        <v>0</v>
      </c>
      <c r="R258" s="236">
        <f t="shared" si="35"/>
        <v>0</v>
      </c>
      <c r="S258" s="238">
        <f>IF(O258=1,0,IF(P258=1,'WHT Rates - MPEG HEVC VIA'!$H$3,IF(Q258=1,'WHT Rates - MPEG HEVC VIA'!$H$11,IF(R258=1,'Via Summary'!$B$9,_xlfn.XLOOKUP(D258,'WHT Rates'!$B$4:$B$56,'WHT Rates'!$C$4:$C$56)/100))))</f>
        <v>0</v>
      </c>
      <c r="T258" s="244">
        <f t="shared" si="36"/>
        <v>0</v>
      </c>
      <c r="U258" s="238">
        <f>IF(O258=1,0,IF(P258=1,'WHT Rates - MPEG HEVC VIA'!$H$3,IF(Q258=1,'WHT Rates - MPEG HEVC VIA'!$H$11,IF(R258=1,'Via Summary'!$B$9,_xlfn.XLOOKUP(D258,'WHT Rates'!$B$4:$B$56,'WHT Rates'!$E$4:$E$56)/100))))</f>
        <v>0</v>
      </c>
      <c r="V258" s="244">
        <f t="shared" si="37"/>
        <v>0</v>
      </c>
      <c r="W258" s="251"/>
      <c r="X258" s="128">
        <f t="shared" si="38"/>
        <v>0</v>
      </c>
      <c r="Y258" s="128">
        <f t="shared" si="39"/>
        <v>0</v>
      </c>
      <c r="Z258" s="251"/>
      <c r="AA258" s="251"/>
      <c r="AB258" s="251"/>
    </row>
    <row r="259" spans="1:28" s="127" customFormat="1" x14ac:dyDescent="0.35">
      <c r="A259" s="214" t="s">
        <v>273</v>
      </c>
      <c r="B259" s="215">
        <v>121075</v>
      </c>
      <c r="C259" s="215" t="s">
        <v>136</v>
      </c>
      <c r="D259" s="215" t="s">
        <v>137</v>
      </c>
      <c r="E259" s="215">
        <v>70455097</v>
      </c>
      <c r="F259" s="215">
        <v>20</v>
      </c>
      <c r="G259" s="215" t="s">
        <v>706</v>
      </c>
      <c r="H259" s="221" t="s">
        <v>1288</v>
      </c>
      <c r="I259" s="234" t="s">
        <v>978</v>
      </c>
      <c r="J259" s="207">
        <v>1810</v>
      </c>
      <c r="K259" s="211"/>
      <c r="L259" s="127" t="str">
        <f t="shared" si="41"/>
        <v>0070455097000020</v>
      </c>
      <c r="M259" s="127">
        <f t="shared" si="40"/>
        <v>16</v>
      </c>
      <c r="N259" s="127" t="str">
        <f t="shared" si="42"/>
        <v>00000000/Z_CSD</v>
      </c>
      <c r="O259" s="236">
        <f t="shared" ref="O259:O322" si="43">IF($I259=O$1,1,0)</f>
        <v>0</v>
      </c>
      <c r="P259" s="236">
        <f t="shared" ref="P259:R322" si="44">IF($A259=P$1,1,0)</f>
        <v>0</v>
      </c>
      <c r="Q259" s="236">
        <f t="shared" si="44"/>
        <v>0</v>
      </c>
      <c r="R259" s="236">
        <f t="shared" si="44"/>
        <v>0</v>
      </c>
      <c r="S259" s="238">
        <f>IF(O259=1,0,IF(P259=1,'WHT Rates - MPEG HEVC VIA'!$H$3,IF(Q259=1,'WHT Rates - MPEG HEVC VIA'!$H$11,IF(R259=1,'Via Summary'!$B$9,_xlfn.XLOOKUP(D259,'WHT Rates'!$B$4:$B$56,'WHT Rates'!$C$4:$C$56)/100))))</f>
        <v>0</v>
      </c>
      <c r="T259" s="244">
        <f t="shared" ref="T259:T322" si="45">J259*S259</f>
        <v>0</v>
      </c>
      <c r="U259" s="238">
        <f>IF(O259=1,0,IF(P259=1,'WHT Rates - MPEG HEVC VIA'!$H$3,IF(Q259=1,'WHT Rates - MPEG HEVC VIA'!$H$11,IF(R259=1,'Via Summary'!$B$9,_xlfn.XLOOKUP(D259,'WHT Rates'!$B$4:$B$56,'WHT Rates'!$E$4:$E$56)/100))))</f>
        <v>0</v>
      </c>
      <c r="V259" s="244">
        <f t="shared" ref="V259:V322" si="46">K259*U259</f>
        <v>0</v>
      </c>
      <c r="W259" s="251"/>
      <c r="X259" s="128">
        <f t="shared" ref="X259:X322" si="47">ROUND(-1*T259,2)</f>
        <v>0</v>
      </c>
      <c r="Y259" s="128">
        <f t="shared" ref="Y259:Y322" si="48">ROUND(-1*V259,2)</f>
        <v>0</v>
      </c>
      <c r="Z259" s="251"/>
      <c r="AA259" s="251"/>
      <c r="AB259" s="251"/>
    </row>
    <row r="260" spans="1:28" s="127" customFormat="1" x14ac:dyDescent="0.35">
      <c r="A260" s="214" t="s">
        <v>284</v>
      </c>
      <c r="B260" s="215">
        <v>121846</v>
      </c>
      <c r="C260" s="215" t="s">
        <v>136</v>
      </c>
      <c r="D260" s="215" t="s">
        <v>137</v>
      </c>
      <c r="E260" s="215">
        <v>70454848</v>
      </c>
      <c r="F260" s="215">
        <v>10</v>
      </c>
      <c r="G260" s="215" t="s">
        <v>706</v>
      </c>
      <c r="H260" s="221" t="s">
        <v>1289</v>
      </c>
      <c r="I260" s="234" t="s">
        <v>978</v>
      </c>
      <c r="J260" s="207">
        <v>3815</v>
      </c>
      <c r="K260" s="211"/>
      <c r="L260" s="127" t="str">
        <f t="shared" si="41"/>
        <v>0070454848000010</v>
      </c>
      <c r="M260" s="127">
        <f t="shared" ref="M260:M323" si="49">LEN(L260)</f>
        <v>16</v>
      </c>
      <c r="N260" s="127" t="str">
        <f t="shared" si="42"/>
        <v>00000000/Z_CSD</v>
      </c>
      <c r="O260" s="236">
        <f t="shared" si="43"/>
        <v>0</v>
      </c>
      <c r="P260" s="236">
        <f t="shared" si="44"/>
        <v>0</v>
      </c>
      <c r="Q260" s="236">
        <f t="shared" si="44"/>
        <v>0</v>
      </c>
      <c r="R260" s="236">
        <f t="shared" si="44"/>
        <v>0</v>
      </c>
      <c r="S260" s="238">
        <f>IF(O260=1,0,IF(P260=1,'WHT Rates - MPEG HEVC VIA'!$H$3,IF(Q260=1,'WHT Rates - MPEG HEVC VIA'!$H$11,IF(R260=1,'Via Summary'!$B$9,_xlfn.XLOOKUP(D260,'WHT Rates'!$B$4:$B$56,'WHT Rates'!$C$4:$C$56)/100))))</f>
        <v>0</v>
      </c>
      <c r="T260" s="244">
        <f t="shared" si="45"/>
        <v>0</v>
      </c>
      <c r="U260" s="238">
        <f>IF(O260=1,0,IF(P260=1,'WHT Rates - MPEG HEVC VIA'!$H$3,IF(Q260=1,'WHT Rates - MPEG HEVC VIA'!$H$11,IF(R260=1,'Via Summary'!$B$9,_xlfn.XLOOKUP(D260,'WHT Rates'!$B$4:$B$56,'WHT Rates'!$E$4:$E$56)/100))))</f>
        <v>0</v>
      </c>
      <c r="V260" s="244">
        <f t="shared" si="46"/>
        <v>0</v>
      </c>
      <c r="W260" s="251"/>
      <c r="X260" s="128">
        <f t="shared" si="47"/>
        <v>0</v>
      </c>
      <c r="Y260" s="128">
        <f t="shared" si="48"/>
        <v>0</v>
      </c>
      <c r="Z260" s="251"/>
      <c r="AA260" s="251"/>
      <c r="AB260" s="251"/>
    </row>
    <row r="261" spans="1:28" s="127" customFormat="1" x14ac:dyDescent="0.35">
      <c r="A261" s="214" t="s">
        <v>148</v>
      </c>
      <c r="B261" s="215">
        <v>105586</v>
      </c>
      <c r="C261" s="215" t="s">
        <v>136</v>
      </c>
      <c r="D261" s="215" t="s">
        <v>137</v>
      </c>
      <c r="E261" s="215">
        <v>70455050</v>
      </c>
      <c r="F261" s="215">
        <v>10</v>
      </c>
      <c r="G261" s="215" t="s">
        <v>1061</v>
      </c>
      <c r="H261" s="221" t="s">
        <v>1290</v>
      </c>
      <c r="I261" s="234" t="s">
        <v>978</v>
      </c>
      <c r="J261" s="207">
        <v>-30723</v>
      </c>
      <c r="K261" s="211"/>
      <c r="L261" s="127" t="str">
        <f t="shared" si="41"/>
        <v>0070455050000010</v>
      </c>
      <c r="M261" s="127">
        <f t="shared" si="49"/>
        <v>16</v>
      </c>
      <c r="N261" s="127" t="str">
        <f t="shared" si="42"/>
        <v>00000000/CL CC1002</v>
      </c>
      <c r="O261" s="236">
        <f t="shared" si="43"/>
        <v>0</v>
      </c>
      <c r="P261" s="236">
        <f t="shared" si="44"/>
        <v>0</v>
      </c>
      <c r="Q261" s="236">
        <f t="shared" si="44"/>
        <v>0</v>
      </c>
      <c r="R261" s="236">
        <f t="shared" si="44"/>
        <v>0</v>
      </c>
      <c r="S261" s="238">
        <f>IF(O261=1,0,IF(P261=1,'WHT Rates - MPEG HEVC VIA'!$H$3,IF(Q261=1,'WHT Rates - MPEG HEVC VIA'!$H$11,IF(R261=1,'Via Summary'!$B$9,_xlfn.XLOOKUP(D261,'WHT Rates'!$B$4:$B$56,'WHT Rates'!$C$4:$C$56)/100))))</f>
        <v>0</v>
      </c>
      <c r="T261" s="244">
        <f t="shared" si="45"/>
        <v>0</v>
      </c>
      <c r="U261" s="238">
        <f>IF(O261=1,0,IF(P261=1,'WHT Rates - MPEG HEVC VIA'!$H$3,IF(Q261=1,'WHT Rates - MPEG HEVC VIA'!$H$11,IF(R261=1,'Via Summary'!$B$9,_xlfn.XLOOKUP(D261,'WHT Rates'!$B$4:$B$56,'WHT Rates'!$E$4:$E$56)/100))))</f>
        <v>0</v>
      </c>
      <c r="V261" s="244">
        <f t="shared" si="46"/>
        <v>0</v>
      </c>
      <c r="W261" s="251"/>
      <c r="X261" s="128">
        <f t="shared" si="47"/>
        <v>0</v>
      </c>
      <c r="Y261" s="128">
        <f t="shared" si="48"/>
        <v>0</v>
      </c>
      <c r="Z261" s="251"/>
      <c r="AA261" s="251"/>
      <c r="AB261" s="251"/>
    </row>
    <row r="262" spans="1:28" s="127" customFormat="1" x14ac:dyDescent="0.35">
      <c r="A262" s="214" t="s">
        <v>148</v>
      </c>
      <c r="B262" s="215">
        <v>105586</v>
      </c>
      <c r="C262" s="215" t="s">
        <v>136</v>
      </c>
      <c r="D262" s="215" t="s">
        <v>137</v>
      </c>
      <c r="E262" s="215">
        <v>70455050</v>
      </c>
      <c r="F262" s="215">
        <v>10</v>
      </c>
      <c r="G262" s="215" t="s">
        <v>719</v>
      </c>
      <c r="H262" s="221" t="s">
        <v>1290</v>
      </c>
      <c r="I262" s="234" t="s">
        <v>978</v>
      </c>
      <c r="J262" s="207">
        <v>30723</v>
      </c>
      <c r="K262" s="211"/>
      <c r="L262" s="127" t="str">
        <f t="shared" si="41"/>
        <v>0070455050000010</v>
      </c>
      <c r="M262" s="127">
        <f t="shared" si="49"/>
        <v>16</v>
      </c>
      <c r="N262" s="127" t="str">
        <f t="shared" si="42"/>
        <v>00000000/Z_STB</v>
      </c>
      <c r="O262" s="236">
        <f t="shared" si="43"/>
        <v>0</v>
      </c>
      <c r="P262" s="236">
        <f t="shared" si="44"/>
        <v>0</v>
      </c>
      <c r="Q262" s="236">
        <f t="shared" si="44"/>
        <v>0</v>
      </c>
      <c r="R262" s="236">
        <f t="shared" si="44"/>
        <v>0</v>
      </c>
      <c r="S262" s="238">
        <f>IF(O262=1,0,IF(P262=1,'WHT Rates - MPEG HEVC VIA'!$H$3,IF(Q262=1,'WHT Rates - MPEG HEVC VIA'!$H$11,IF(R262=1,'Via Summary'!$B$9,_xlfn.XLOOKUP(D262,'WHT Rates'!$B$4:$B$56,'WHT Rates'!$C$4:$C$56)/100))))</f>
        <v>0</v>
      </c>
      <c r="T262" s="244">
        <f t="shared" si="45"/>
        <v>0</v>
      </c>
      <c r="U262" s="238">
        <f>IF(O262=1,0,IF(P262=1,'WHT Rates - MPEG HEVC VIA'!$H$3,IF(Q262=1,'WHT Rates - MPEG HEVC VIA'!$H$11,IF(R262=1,'Via Summary'!$B$9,_xlfn.XLOOKUP(D262,'WHT Rates'!$B$4:$B$56,'WHT Rates'!$E$4:$E$56)/100))))</f>
        <v>0</v>
      </c>
      <c r="V262" s="244">
        <f t="shared" si="46"/>
        <v>0</v>
      </c>
      <c r="W262" s="251"/>
      <c r="X262" s="128">
        <f t="shared" si="47"/>
        <v>0</v>
      </c>
      <c r="Y262" s="128">
        <f t="shared" si="48"/>
        <v>0</v>
      </c>
      <c r="Z262" s="251"/>
      <c r="AA262" s="251"/>
      <c r="AB262" s="251"/>
    </row>
    <row r="263" spans="1:28" s="127" customFormat="1" x14ac:dyDescent="0.35">
      <c r="A263" s="214" t="s">
        <v>268</v>
      </c>
      <c r="B263" s="215">
        <v>120426</v>
      </c>
      <c r="C263" s="215" t="s">
        <v>77</v>
      </c>
      <c r="D263" s="215" t="s">
        <v>78</v>
      </c>
      <c r="E263" s="215">
        <v>70454981</v>
      </c>
      <c r="F263" s="215">
        <v>10</v>
      </c>
      <c r="G263" s="215" t="s">
        <v>1061</v>
      </c>
      <c r="H263" s="221" t="s">
        <v>1291</v>
      </c>
      <c r="I263" s="234" t="s">
        <v>979</v>
      </c>
      <c r="J263" s="207">
        <v>-18613</v>
      </c>
      <c r="K263" s="211"/>
      <c r="L263" s="127" t="str">
        <f t="shared" si="41"/>
        <v>0070454981000010</v>
      </c>
      <c r="M263" s="127">
        <f t="shared" si="49"/>
        <v>16</v>
      </c>
      <c r="N263" s="127" t="str">
        <f t="shared" si="42"/>
        <v>00000000/CL CC1002</v>
      </c>
      <c r="O263" s="236">
        <f t="shared" si="43"/>
        <v>0</v>
      </c>
      <c r="P263" s="236">
        <f t="shared" si="44"/>
        <v>0</v>
      </c>
      <c r="Q263" s="236">
        <f t="shared" si="44"/>
        <v>0</v>
      </c>
      <c r="R263" s="236">
        <f t="shared" si="44"/>
        <v>0</v>
      </c>
      <c r="S263" s="238">
        <f>IF(O263=1,0,IF(P263=1,'WHT Rates - MPEG HEVC VIA'!$H$3,IF(Q263=1,'WHT Rates - MPEG HEVC VIA'!$H$11,IF(R263=1,'Via Summary'!$B$9,_xlfn.XLOOKUP(D263,'WHT Rates'!$B$4:$B$56,'WHT Rates'!$C$4:$C$56)/100))))</f>
        <v>0</v>
      </c>
      <c r="T263" s="244">
        <f t="shared" si="45"/>
        <v>0</v>
      </c>
      <c r="U263" s="238">
        <f>IF(O263=1,0,IF(P263=1,'WHT Rates - MPEG HEVC VIA'!$H$3,IF(Q263=1,'WHT Rates - MPEG HEVC VIA'!$H$11,IF(R263=1,'Via Summary'!$B$9,_xlfn.XLOOKUP(D263,'WHT Rates'!$B$4:$B$56,'WHT Rates'!$E$4:$E$56)/100))))</f>
        <v>0</v>
      </c>
      <c r="V263" s="244">
        <f t="shared" si="46"/>
        <v>0</v>
      </c>
      <c r="W263" s="251"/>
      <c r="X263" s="128">
        <f t="shared" si="47"/>
        <v>0</v>
      </c>
      <c r="Y263" s="128">
        <f t="shared" si="48"/>
        <v>0</v>
      </c>
      <c r="Z263" s="251"/>
      <c r="AA263" s="251"/>
      <c r="AB263" s="251"/>
    </row>
    <row r="264" spans="1:28" s="127" customFormat="1" x14ac:dyDescent="0.35">
      <c r="A264" s="214" t="s">
        <v>268</v>
      </c>
      <c r="B264" s="215">
        <v>120426</v>
      </c>
      <c r="C264" s="215" t="s">
        <v>77</v>
      </c>
      <c r="D264" s="215" t="s">
        <v>78</v>
      </c>
      <c r="E264" s="215">
        <v>70454981</v>
      </c>
      <c r="F264" s="215">
        <v>10</v>
      </c>
      <c r="G264" s="215" t="s">
        <v>698</v>
      </c>
      <c r="H264" s="221" t="s">
        <v>1291</v>
      </c>
      <c r="I264" s="234" t="s">
        <v>979</v>
      </c>
      <c r="J264" s="207">
        <v>18613</v>
      </c>
      <c r="K264" s="211"/>
      <c r="L264" s="127" t="str">
        <f t="shared" si="41"/>
        <v>0070454981000010</v>
      </c>
      <c r="M264" s="127">
        <f t="shared" si="49"/>
        <v>16</v>
      </c>
      <c r="N264" s="127" t="str">
        <f t="shared" si="42"/>
        <v>00000000/Z_DHDO</v>
      </c>
      <c r="O264" s="236">
        <f t="shared" si="43"/>
        <v>0</v>
      </c>
      <c r="P264" s="236">
        <f t="shared" si="44"/>
        <v>0</v>
      </c>
      <c r="Q264" s="236">
        <f t="shared" si="44"/>
        <v>0</v>
      </c>
      <c r="R264" s="236">
        <f t="shared" si="44"/>
        <v>0</v>
      </c>
      <c r="S264" s="238">
        <f>IF(O264=1,0,IF(P264=1,'WHT Rates - MPEG HEVC VIA'!$H$3,IF(Q264=1,'WHT Rates - MPEG HEVC VIA'!$H$11,IF(R264=1,'Via Summary'!$B$9,_xlfn.XLOOKUP(D264,'WHT Rates'!$B$4:$B$56,'WHT Rates'!$C$4:$C$56)/100))))</f>
        <v>0</v>
      </c>
      <c r="T264" s="244">
        <f t="shared" si="45"/>
        <v>0</v>
      </c>
      <c r="U264" s="238">
        <f>IF(O264=1,0,IF(P264=1,'WHT Rates - MPEG HEVC VIA'!$H$3,IF(Q264=1,'WHT Rates - MPEG HEVC VIA'!$H$11,IF(R264=1,'Via Summary'!$B$9,_xlfn.XLOOKUP(D264,'WHT Rates'!$B$4:$B$56,'WHT Rates'!$E$4:$E$56)/100))))</f>
        <v>0</v>
      </c>
      <c r="V264" s="244">
        <f t="shared" si="46"/>
        <v>0</v>
      </c>
      <c r="W264" s="251"/>
      <c r="X264" s="128">
        <f t="shared" si="47"/>
        <v>0</v>
      </c>
      <c r="Y264" s="128">
        <f t="shared" si="48"/>
        <v>0</v>
      </c>
      <c r="Z264" s="251"/>
      <c r="AA264" s="251"/>
      <c r="AB264" s="251"/>
    </row>
    <row r="265" spans="1:28" s="127" customFormat="1" x14ac:dyDescent="0.35">
      <c r="A265" s="214" t="s">
        <v>321</v>
      </c>
      <c r="B265" s="215">
        <v>127382</v>
      </c>
      <c r="C265" s="215" t="s">
        <v>98</v>
      </c>
      <c r="D265" s="215" t="s">
        <v>99</v>
      </c>
      <c r="E265" s="215">
        <v>70454898</v>
      </c>
      <c r="F265" s="215">
        <v>10</v>
      </c>
      <c r="G265" s="215" t="s">
        <v>694</v>
      </c>
      <c r="H265" s="221" t="s">
        <v>1292</v>
      </c>
      <c r="I265" s="234" t="s">
        <v>990</v>
      </c>
      <c r="J265" s="207"/>
      <c r="K265" s="211">
        <v>139342.5</v>
      </c>
      <c r="L265" s="127" t="str">
        <f t="shared" si="41"/>
        <v>0070454898000010</v>
      </c>
      <c r="M265" s="127">
        <f t="shared" si="49"/>
        <v>16</v>
      </c>
      <c r="N265" s="127" t="str">
        <f t="shared" si="42"/>
        <v>00000000/Z_DTV</v>
      </c>
      <c r="O265" s="236">
        <f t="shared" si="43"/>
        <v>0</v>
      </c>
      <c r="P265" s="236">
        <f t="shared" si="44"/>
        <v>0</v>
      </c>
      <c r="Q265" s="236">
        <f t="shared" si="44"/>
        <v>0</v>
      </c>
      <c r="R265" s="236">
        <f t="shared" si="44"/>
        <v>0</v>
      </c>
      <c r="S265" s="238">
        <f>IF(O265=1,0,IF(P265=1,'WHT Rates - MPEG HEVC VIA'!$H$3,IF(Q265=1,'WHT Rates - MPEG HEVC VIA'!$H$11,IF(R265=1,'Via Summary'!$B$9,_xlfn.XLOOKUP(D265,'WHT Rates'!$B$4:$B$56,'WHT Rates'!$C$4:$C$56)/100))))</f>
        <v>0.16500000000000001</v>
      </c>
      <c r="T265" s="244">
        <f t="shared" si="45"/>
        <v>0</v>
      </c>
      <c r="U265" s="238">
        <f>IF(O265=1,0,IF(P265=1,'WHT Rates - MPEG HEVC VIA'!$H$3,IF(Q265=1,'WHT Rates - MPEG HEVC VIA'!$H$11,IF(R265=1,'Via Summary'!$B$9,_xlfn.XLOOKUP(D265,'WHT Rates'!$B$4:$B$56,'WHT Rates'!$E$4:$E$56)/100))))</f>
        <v>0.1</v>
      </c>
      <c r="V265" s="244">
        <f t="shared" si="46"/>
        <v>13934.25</v>
      </c>
      <c r="W265" s="251"/>
      <c r="X265" s="128">
        <f t="shared" si="47"/>
        <v>0</v>
      </c>
      <c r="Y265" s="128">
        <f t="shared" si="48"/>
        <v>-13934.25</v>
      </c>
      <c r="Z265" s="251"/>
      <c r="AA265" s="251"/>
      <c r="AB265" s="251"/>
    </row>
    <row r="266" spans="1:28" s="127" customFormat="1" x14ac:dyDescent="0.35">
      <c r="A266" s="214" t="s">
        <v>321</v>
      </c>
      <c r="B266" s="215">
        <v>127382</v>
      </c>
      <c r="C266" s="215" t="s">
        <v>98</v>
      </c>
      <c r="D266" s="215" t="s">
        <v>99</v>
      </c>
      <c r="E266" s="215">
        <v>70454898</v>
      </c>
      <c r="F266" s="215">
        <v>20</v>
      </c>
      <c r="G266" s="215" t="s">
        <v>750</v>
      </c>
      <c r="H266" s="221" t="s">
        <v>1293</v>
      </c>
      <c r="I266" s="234" t="s">
        <v>990</v>
      </c>
      <c r="J266" s="207"/>
      <c r="K266" s="211">
        <v>139342.5</v>
      </c>
      <c r="L266" s="127" t="str">
        <f t="shared" si="41"/>
        <v>0070454898000020</v>
      </c>
      <c r="M266" s="127">
        <f t="shared" si="49"/>
        <v>16</v>
      </c>
      <c r="N266" s="127" t="str">
        <f t="shared" si="42"/>
        <v>00000000/Z_MBO</v>
      </c>
      <c r="O266" s="236">
        <f t="shared" si="43"/>
        <v>0</v>
      </c>
      <c r="P266" s="236">
        <f t="shared" si="44"/>
        <v>0</v>
      </c>
      <c r="Q266" s="236">
        <f t="shared" si="44"/>
        <v>0</v>
      </c>
      <c r="R266" s="236">
        <f t="shared" si="44"/>
        <v>0</v>
      </c>
      <c r="S266" s="238">
        <f>IF(O266=1,0,IF(P266=1,'WHT Rates - MPEG HEVC VIA'!$H$3,IF(Q266=1,'WHT Rates - MPEG HEVC VIA'!$H$11,IF(R266=1,'Via Summary'!$B$9,_xlfn.XLOOKUP(D266,'WHT Rates'!$B$4:$B$56,'WHT Rates'!$C$4:$C$56)/100))))</f>
        <v>0.16500000000000001</v>
      </c>
      <c r="T266" s="244">
        <f t="shared" si="45"/>
        <v>0</v>
      </c>
      <c r="U266" s="238">
        <f>IF(O266=1,0,IF(P266=1,'WHT Rates - MPEG HEVC VIA'!$H$3,IF(Q266=1,'WHT Rates - MPEG HEVC VIA'!$H$11,IF(R266=1,'Via Summary'!$B$9,_xlfn.XLOOKUP(D266,'WHT Rates'!$B$4:$B$56,'WHT Rates'!$E$4:$E$56)/100))))</f>
        <v>0.1</v>
      </c>
      <c r="V266" s="244">
        <f t="shared" si="46"/>
        <v>13934.25</v>
      </c>
      <c r="W266" s="251"/>
      <c r="X266" s="128">
        <f t="shared" si="47"/>
        <v>0</v>
      </c>
      <c r="Y266" s="128">
        <f t="shared" si="48"/>
        <v>-13934.25</v>
      </c>
      <c r="Z266" s="251"/>
      <c r="AA266" s="251"/>
      <c r="AB266" s="251"/>
    </row>
    <row r="267" spans="1:28" s="127" customFormat="1" x14ac:dyDescent="0.35">
      <c r="A267" s="214" t="s">
        <v>321</v>
      </c>
      <c r="B267" s="215">
        <v>127382</v>
      </c>
      <c r="C267" s="215" t="s">
        <v>98</v>
      </c>
      <c r="D267" s="215" t="s">
        <v>99</v>
      </c>
      <c r="E267" s="215">
        <v>70454898</v>
      </c>
      <c r="F267" s="215">
        <v>30</v>
      </c>
      <c r="G267" s="215" t="s">
        <v>694</v>
      </c>
      <c r="H267" s="221" t="s">
        <v>1294</v>
      </c>
      <c r="I267" s="234" t="s">
        <v>990</v>
      </c>
      <c r="J267" s="207"/>
      <c r="K267" s="211">
        <v>-13934.25</v>
      </c>
      <c r="L267" s="127" t="str">
        <f t="shared" si="41"/>
        <v>0070454898000030</v>
      </c>
      <c r="M267" s="127">
        <f t="shared" si="49"/>
        <v>16</v>
      </c>
      <c r="N267" s="127" t="str">
        <f t="shared" si="42"/>
        <v>00000000/Z_DTV</v>
      </c>
      <c r="O267" s="236">
        <f t="shared" si="43"/>
        <v>0</v>
      </c>
      <c r="P267" s="236">
        <f t="shared" si="44"/>
        <v>0</v>
      </c>
      <c r="Q267" s="236">
        <f t="shared" si="44"/>
        <v>0</v>
      </c>
      <c r="R267" s="236">
        <f t="shared" si="44"/>
        <v>0</v>
      </c>
      <c r="S267" s="238">
        <f>IF(O267=1,0,IF(P267=1,'WHT Rates - MPEG HEVC VIA'!$H$3,IF(Q267=1,'WHT Rates - MPEG HEVC VIA'!$H$11,IF(R267=1,'Via Summary'!$B$9,_xlfn.XLOOKUP(D267,'WHT Rates'!$B$4:$B$56,'WHT Rates'!$C$4:$C$56)/100))))</f>
        <v>0.16500000000000001</v>
      </c>
      <c r="T267" s="244">
        <f t="shared" si="45"/>
        <v>0</v>
      </c>
      <c r="U267" s="238">
        <f>IF(O267=1,0,IF(P267=1,'WHT Rates - MPEG HEVC VIA'!$H$3,IF(Q267=1,'WHT Rates - MPEG HEVC VIA'!$H$11,IF(R267=1,'Via Summary'!$B$9,_xlfn.XLOOKUP(D267,'WHT Rates'!$B$4:$B$56,'WHT Rates'!$E$4:$E$56)/100))))</f>
        <v>0.1</v>
      </c>
      <c r="V267" s="244">
        <f t="shared" si="46"/>
        <v>-1393.4250000000002</v>
      </c>
      <c r="W267" s="251"/>
      <c r="X267" s="128">
        <f t="shared" si="47"/>
        <v>0</v>
      </c>
      <c r="Y267" s="128">
        <f t="shared" si="48"/>
        <v>1393.43</v>
      </c>
      <c r="Z267" s="251"/>
      <c r="AA267" s="251"/>
      <c r="AB267" s="251"/>
    </row>
    <row r="268" spans="1:28" s="127" customFormat="1" x14ac:dyDescent="0.35">
      <c r="A268" s="214" t="s">
        <v>321</v>
      </c>
      <c r="B268" s="215">
        <v>127382</v>
      </c>
      <c r="C268" s="215" t="s">
        <v>98</v>
      </c>
      <c r="D268" s="215" t="s">
        <v>99</v>
      </c>
      <c r="E268" s="215">
        <v>70454898</v>
      </c>
      <c r="F268" s="215">
        <v>40</v>
      </c>
      <c r="G268" s="215" t="s">
        <v>750</v>
      </c>
      <c r="H268" s="221" t="s">
        <v>1295</v>
      </c>
      <c r="I268" s="234" t="s">
        <v>990</v>
      </c>
      <c r="J268" s="207"/>
      <c r="K268" s="211">
        <v>-13934.25</v>
      </c>
      <c r="L268" s="127" t="str">
        <f t="shared" si="41"/>
        <v>0070454898000040</v>
      </c>
      <c r="M268" s="127">
        <f t="shared" si="49"/>
        <v>16</v>
      </c>
      <c r="N268" s="127" t="str">
        <f t="shared" si="42"/>
        <v>00000000/Z_MBO</v>
      </c>
      <c r="O268" s="236">
        <f t="shared" si="43"/>
        <v>0</v>
      </c>
      <c r="P268" s="236">
        <f t="shared" si="44"/>
        <v>0</v>
      </c>
      <c r="Q268" s="236">
        <f t="shared" si="44"/>
        <v>0</v>
      </c>
      <c r="R268" s="236">
        <f t="shared" si="44"/>
        <v>0</v>
      </c>
      <c r="S268" s="238">
        <f>IF(O268=1,0,IF(P268=1,'WHT Rates - MPEG HEVC VIA'!$H$3,IF(Q268=1,'WHT Rates - MPEG HEVC VIA'!$H$11,IF(R268=1,'Via Summary'!$B$9,_xlfn.XLOOKUP(D268,'WHT Rates'!$B$4:$B$56,'WHT Rates'!$C$4:$C$56)/100))))</f>
        <v>0.16500000000000001</v>
      </c>
      <c r="T268" s="244">
        <f t="shared" si="45"/>
        <v>0</v>
      </c>
      <c r="U268" s="238">
        <f>IF(O268=1,0,IF(P268=1,'WHT Rates - MPEG HEVC VIA'!$H$3,IF(Q268=1,'WHT Rates - MPEG HEVC VIA'!$H$11,IF(R268=1,'Via Summary'!$B$9,_xlfn.XLOOKUP(D268,'WHT Rates'!$B$4:$B$56,'WHT Rates'!$E$4:$E$56)/100))))</f>
        <v>0.1</v>
      </c>
      <c r="V268" s="244">
        <f t="shared" si="46"/>
        <v>-1393.4250000000002</v>
      </c>
      <c r="W268" s="251"/>
      <c r="X268" s="128">
        <f t="shared" si="47"/>
        <v>0</v>
      </c>
      <c r="Y268" s="128">
        <f t="shared" si="48"/>
        <v>1393.43</v>
      </c>
      <c r="Z268" s="251"/>
      <c r="AA268" s="251"/>
      <c r="AB268" s="251"/>
    </row>
    <row r="269" spans="1:28" s="127" customFormat="1" x14ac:dyDescent="0.35">
      <c r="A269" s="214" t="s">
        <v>72</v>
      </c>
      <c r="B269" s="215">
        <v>105171</v>
      </c>
      <c r="C269" s="215" t="s">
        <v>29</v>
      </c>
      <c r="D269" s="215" t="s">
        <v>30</v>
      </c>
      <c r="E269" s="215">
        <v>70455085</v>
      </c>
      <c r="F269" s="215">
        <v>10</v>
      </c>
      <c r="G269" s="215" t="s">
        <v>718</v>
      </c>
      <c r="H269" s="221" t="s">
        <v>1296</v>
      </c>
      <c r="I269" s="234" t="s">
        <v>979</v>
      </c>
      <c r="J269" s="207">
        <v>75830.05</v>
      </c>
      <c r="K269" s="211"/>
      <c r="L269" s="127" t="str">
        <f t="shared" si="41"/>
        <v>0070455085000010</v>
      </c>
      <c r="M269" s="127">
        <f t="shared" si="49"/>
        <v>16</v>
      </c>
      <c r="N269" s="127" t="str">
        <f t="shared" si="42"/>
        <v>00000000/Z_DTB</v>
      </c>
      <c r="O269" s="236">
        <f t="shared" si="43"/>
        <v>0</v>
      </c>
      <c r="P269" s="236">
        <f t="shared" si="44"/>
        <v>0</v>
      </c>
      <c r="Q269" s="236">
        <f t="shared" si="44"/>
        <v>0</v>
      </c>
      <c r="R269" s="236">
        <f t="shared" si="44"/>
        <v>0</v>
      </c>
      <c r="S269" s="238">
        <f>IF(O269=1,0,IF(P269=1,'WHT Rates - MPEG HEVC VIA'!$H$3,IF(Q269=1,'WHT Rates - MPEG HEVC VIA'!$H$11,IF(R269=1,'Via Summary'!$B$9,_xlfn.XLOOKUP(D269,'WHT Rates'!$B$4:$B$56,'WHT Rates'!$C$4:$C$56)/100))))</f>
        <v>4.9500000000000002E-2</v>
      </c>
      <c r="T269" s="244">
        <f t="shared" si="45"/>
        <v>3753.5874750000003</v>
      </c>
      <c r="U269" s="238">
        <f>IF(O269=1,0,IF(P269=1,'WHT Rates - MPEG HEVC VIA'!$H$3,IF(Q269=1,'WHT Rates - MPEG HEVC VIA'!$H$11,IF(R269=1,'Via Summary'!$B$9,_xlfn.XLOOKUP(D269,'WHT Rates'!$B$4:$B$56,'WHT Rates'!$E$4:$E$56)/100))))</f>
        <v>0.03</v>
      </c>
      <c r="V269" s="244">
        <f t="shared" si="46"/>
        <v>0</v>
      </c>
      <c r="W269" s="251"/>
      <c r="X269" s="128">
        <f t="shared" si="47"/>
        <v>-3753.59</v>
      </c>
      <c r="Y269" s="128">
        <f t="shared" si="48"/>
        <v>0</v>
      </c>
      <c r="Z269" s="251"/>
      <c r="AA269" s="251"/>
      <c r="AB269" s="251"/>
    </row>
    <row r="270" spans="1:28" s="127" customFormat="1" x14ac:dyDescent="0.35">
      <c r="A270" s="214" t="s">
        <v>72</v>
      </c>
      <c r="B270" s="215">
        <v>105171</v>
      </c>
      <c r="C270" s="215" t="s">
        <v>29</v>
      </c>
      <c r="D270" s="215" t="s">
        <v>30</v>
      </c>
      <c r="E270" s="215">
        <v>70455085</v>
      </c>
      <c r="F270" s="215">
        <v>20</v>
      </c>
      <c r="G270" s="215" t="s">
        <v>718</v>
      </c>
      <c r="H270" s="221" t="s">
        <v>1297</v>
      </c>
      <c r="I270" s="234" t="s">
        <v>979</v>
      </c>
      <c r="J270" s="207">
        <v>626550.48</v>
      </c>
      <c r="K270" s="211"/>
      <c r="L270" s="127" t="str">
        <f t="shared" si="41"/>
        <v>0070455085000020</v>
      </c>
      <c r="M270" s="127">
        <f t="shared" si="49"/>
        <v>16</v>
      </c>
      <c r="N270" s="127" t="str">
        <f t="shared" si="42"/>
        <v>00000000/Z_DTB</v>
      </c>
      <c r="O270" s="236">
        <f t="shared" si="43"/>
        <v>0</v>
      </c>
      <c r="P270" s="236">
        <f t="shared" si="44"/>
        <v>0</v>
      </c>
      <c r="Q270" s="236">
        <f t="shared" si="44"/>
        <v>0</v>
      </c>
      <c r="R270" s="236">
        <f t="shared" si="44"/>
        <v>0</v>
      </c>
      <c r="S270" s="238">
        <f>IF(O270=1,0,IF(P270=1,'WHT Rates - MPEG HEVC VIA'!$H$3,IF(Q270=1,'WHT Rates - MPEG HEVC VIA'!$H$11,IF(R270=1,'Via Summary'!$B$9,_xlfn.XLOOKUP(D270,'WHT Rates'!$B$4:$B$56,'WHT Rates'!$C$4:$C$56)/100))))</f>
        <v>4.9500000000000002E-2</v>
      </c>
      <c r="T270" s="244">
        <f t="shared" si="45"/>
        <v>31014.248760000002</v>
      </c>
      <c r="U270" s="238">
        <f>IF(O270=1,0,IF(P270=1,'WHT Rates - MPEG HEVC VIA'!$H$3,IF(Q270=1,'WHT Rates - MPEG HEVC VIA'!$H$11,IF(R270=1,'Via Summary'!$B$9,_xlfn.XLOOKUP(D270,'WHT Rates'!$B$4:$B$56,'WHT Rates'!$E$4:$E$56)/100))))</f>
        <v>0.03</v>
      </c>
      <c r="V270" s="244">
        <f t="shared" si="46"/>
        <v>0</v>
      </c>
      <c r="W270" s="251"/>
      <c r="X270" s="128">
        <f t="shared" si="47"/>
        <v>-31014.25</v>
      </c>
      <c r="Y270" s="128">
        <f t="shared" si="48"/>
        <v>0</v>
      </c>
      <c r="Z270" s="251"/>
      <c r="AA270" s="251"/>
      <c r="AB270" s="251"/>
    </row>
    <row r="271" spans="1:28" s="127" customFormat="1" x14ac:dyDescent="0.35">
      <c r="A271" s="214" t="s">
        <v>196</v>
      </c>
      <c r="B271" s="215">
        <v>107222</v>
      </c>
      <c r="C271" s="215" t="s">
        <v>13</v>
      </c>
      <c r="D271" s="215" t="s">
        <v>14</v>
      </c>
      <c r="E271" s="215">
        <v>70454703</v>
      </c>
      <c r="F271" s="215">
        <v>10</v>
      </c>
      <c r="G271" s="215" t="s">
        <v>702</v>
      </c>
      <c r="H271" s="221" t="s">
        <v>1298</v>
      </c>
      <c r="I271" s="234" t="s">
        <v>978</v>
      </c>
      <c r="J271" s="207"/>
      <c r="K271" s="211">
        <v>1418</v>
      </c>
      <c r="L271" s="127" t="str">
        <f t="shared" si="41"/>
        <v>0070454703000010</v>
      </c>
      <c r="M271" s="127">
        <f t="shared" si="49"/>
        <v>16</v>
      </c>
      <c r="N271" s="127" t="str">
        <f t="shared" si="42"/>
        <v>00000000/Z_STBIP</v>
      </c>
      <c r="O271" s="236">
        <f t="shared" si="43"/>
        <v>0</v>
      </c>
      <c r="P271" s="236">
        <f t="shared" si="44"/>
        <v>0</v>
      </c>
      <c r="Q271" s="236">
        <f t="shared" si="44"/>
        <v>0</v>
      </c>
      <c r="R271" s="236">
        <f t="shared" si="44"/>
        <v>0</v>
      </c>
      <c r="S271" s="238">
        <f>IF(O271=1,0,IF(P271=1,'WHT Rates - MPEG HEVC VIA'!$H$3,IF(Q271=1,'WHT Rates - MPEG HEVC VIA'!$H$11,IF(R271=1,'Via Summary'!$B$9,_xlfn.XLOOKUP(D271,'WHT Rates'!$B$4:$B$56,'WHT Rates'!$C$4:$C$56)/100))))</f>
        <v>0</v>
      </c>
      <c r="T271" s="244">
        <f t="shared" si="45"/>
        <v>0</v>
      </c>
      <c r="U271" s="238">
        <f>IF(O271=1,0,IF(P271=1,'WHT Rates - MPEG HEVC VIA'!$H$3,IF(Q271=1,'WHT Rates - MPEG HEVC VIA'!$H$11,IF(R271=1,'Via Summary'!$B$9,_xlfn.XLOOKUP(D271,'WHT Rates'!$B$4:$B$56,'WHT Rates'!$E$4:$E$56)/100))))</f>
        <v>0</v>
      </c>
      <c r="V271" s="244">
        <f t="shared" si="46"/>
        <v>0</v>
      </c>
      <c r="W271" s="251"/>
      <c r="X271" s="128">
        <f t="shared" si="47"/>
        <v>0</v>
      </c>
      <c r="Y271" s="128">
        <f t="shared" si="48"/>
        <v>0</v>
      </c>
      <c r="Z271" s="251"/>
      <c r="AA271" s="251"/>
      <c r="AB271" s="251"/>
    </row>
    <row r="272" spans="1:28" s="127" customFormat="1" x14ac:dyDescent="0.35">
      <c r="A272" s="214" t="s">
        <v>149</v>
      </c>
      <c r="B272" s="215">
        <v>105594</v>
      </c>
      <c r="C272" s="215" t="s">
        <v>136</v>
      </c>
      <c r="D272" s="215" t="s">
        <v>137</v>
      </c>
      <c r="E272" s="215">
        <v>70455063</v>
      </c>
      <c r="F272" s="215">
        <v>10</v>
      </c>
      <c r="G272" s="215" t="s">
        <v>751</v>
      </c>
      <c r="H272" s="221" t="s">
        <v>1299</v>
      </c>
      <c r="I272" s="234" t="s">
        <v>978</v>
      </c>
      <c r="J272" s="207">
        <v>602.51</v>
      </c>
      <c r="K272" s="211"/>
      <c r="L272" s="127" t="str">
        <f t="shared" si="41"/>
        <v>0070455063000010</v>
      </c>
      <c r="M272" s="127">
        <f t="shared" si="49"/>
        <v>16</v>
      </c>
      <c r="N272" s="127" t="str">
        <f t="shared" si="42"/>
        <v>00000000/Z_MDU</v>
      </c>
      <c r="O272" s="236">
        <f t="shared" si="43"/>
        <v>0</v>
      </c>
      <c r="P272" s="236">
        <f t="shared" si="44"/>
        <v>0</v>
      </c>
      <c r="Q272" s="236">
        <f t="shared" si="44"/>
        <v>0</v>
      </c>
      <c r="R272" s="236">
        <f t="shared" si="44"/>
        <v>0</v>
      </c>
      <c r="S272" s="238">
        <f>IF(O272=1,0,IF(P272=1,'WHT Rates - MPEG HEVC VIA'!$H$3,IF(Q272=1,'WHT Rates - MPEG HEVC VIA'!$H$11,IF(R272=1,'Via Summary'!$B$9,_xlfn.XLOOKUP(D272,'WHT Rates'!$B$4:$B$56,'WHT Rates'!$C$4:$C$56)/100))))</f>
        <v>0</v>
      </c>
      <c r="T272" s="244">
        <f t="shared" si="45"/>
        <v>0</v>
      </c>
      <c r="U272" s="238">
        <f>IF(O272=1,0,IF(P272=1,'WHT Rates - MPEG HEVC VIA'!$H$3,IF(Q272=1,'WHT Rates - MPEG HEVC VIA'!$H$11,IF(R272=1,'Via Summary'!$B$9,_xlfn.XLOOKUP(D272,'WHT Rates'!$B$4:$B$56,'WHT Rates'!$E$4:$E$56)/100))))</f>
        <v>0</v>
      </c>
      <c r="V272" s="244">
        <f t="shared" si="46"/>
        <v>0</v>
      </c>
      <c r="W272" s="251"/>
      <c r="X272" s="128">
        <f t="shared" si="47"/>
        <v>0</v>
      </c>
      <c r="Y272" s="128">
        <f t="shared" si="48"/>
        <v>0</v>
      </c>
      <c r="Z272" s="251"/>
      <c r="AA272" s="251"/>
      <c r="AB272" s="251"/>
    </row>
    <row r="273" spans="1:28" s="127" customFormat="1" x14ac:dyDescent="0.35">
      <c r="A273" s="214" t="s">
        <v>149</v>
      </c>
      <c r="B273" s="215">
        <v>105594</v>
      </c>
      <c r="C273" s="215" t="s">
        <v>136</v>
      </c>
      <c r="D273" s="215" t="s">
        <v>137</v>
      </c>
      <c r="E273" s="215">
        <v>70455063</v>
      </c>
      <c r="F273" s="215">
        <v>20</v>
      </c>
      <c r="G273" s="215" t="s">
        <v>751</v>
      </c>
      <c r="H273" s="221" t="s">
        <v>1300</v>
      </c>
      <c r="I273" s="234" t="s">
        <v>978</v>
      </c>
      <c r="J273" s="207">
        <v>68.540000000000006</v>
      </c>
      <c r="K273" s="211"/>
      <c r="L273" s="127" t="str">
        <f t="shared" si="41"/>
        <v>0070455063000020</v>
      </c>
      <c r="M273" s="127">
        <f t="shared" si="49"/>
        <v>16</v>
      </c>
      <c r="N273" s="127" t="str">
        <f t="shared" si="42"/>
        <v>00000000/Z_MDU</v>
      </c>
      <c r="O273" s="236">
        <f t="shared" si="43"/>
        <v>0</v>
      </c>
      <c r="P273" s="236">
        <f t="shared" si="44"/>
        <v>0</v>
      </c>
      <c r="Q273" s="236">
        <f t="shared" si="44"/>
        <v>0</v>
      </c>
      <c r="R273" s="236">
        <f t="shared" si="44"/>
        <v>0</v>
      </c>
      <c r="S273" s="238">
        <f>IF(O273=1,0,IF(P273=1,'WHT Rates - MPEG HEVC VIA'!$H$3,IF(Q273=1,'WHT Rates - MPEG HEVC VIA'!$H$11,IF(R273=1,'Via Summary'!$B$9,_xlfn.XLOOKUP(D273,'WHT Rates'!$B$4:$B$56,'WHT Rates'!$C$4:$C$56)/100))))</f>
        <v>0</v>
      </c>
      <c r="T273" s="244">
        <f t="shared" si="45"/>
        <v>0</v>
      </c>
      <c r="U273" s="238">
        <f>IF(O273=1,0,IF(P273=1,'WHT Rates - MPEG HEVC VIA'!$H$3,IF(Q273=1,'WHT Rates - MPEG HEVC VIA'!$H$11,IF(R273=1,'Via Summary'!$B$9,_xlfn.XLOOKUP(D273,'WHT Rates'!$B$4:$B$56,'WHT Rates'!$E$4:$E$56)/100))))</f>
        <v>0</v>
      </c>
      <c r="V273" s="244">
        <f t="shared" si="46"/>
        <v>0</v>
      </c>
      <c r="W273" s="251"/>
      <c r="X273" s="128">
        <f t="shared" si="47"/>
        <v>0</v>
      </c>
      <c r="Y273" s="128">
        <f t="shared" si="48"/>
        <v>0</v>
      </c>
      <c r="Z273" s="251"/>
      <c r="AA273" s="251"/>
      <c r="AB273" s="251"/>
    </row>
    <row r="274" spans="1:28" s="127" customFormat="1" x14ac:dyDescent="0.35">
      <c r="A274" s="214" t="s">
        <v>149</v>
      </c>
      <c r="B274" s="215">
        <v>105594</v>
      </c>
      <c r="C274" s="215" t="s">
        <v>136</v>
      </c>
      <c r="D274" s="215" t="s">
        <v>137</v>
      </c>
      <c r="E274" s="215">
        <v>70455063</v>
      </c>
      <c r="F274" s="215">
        <v>30</v>
      </c>
      <c r="G274" s="215" t="s">
        <v>751</v>
      </c>
      <c r="H274" s="221" t="s">
        <v>1301</v>
      </c>
      <c r="I274" s="234" t="s">
        <v>978</v>
      </c>
      <c r="J274" s="207">
        <v>66.95</v>
      </c>
      <c r="K274" s="211"/>
      <c r="L274" s="127" t="str">
        <f t="shared" si="41"/>
        <v>0070455063000030</v>
      </c>
      <c r="M274" s="127">
        <f t="shared" si="49"/>
        <v>16</v>
      </c>
      <c r="N274" s="127" t="str">
        <f t="shared" si="42"/>
        <v>00000000/Z_MDU</v>
      </c>
      <c r="O274" s="236">
        <f t="shared" si="43"/>
        <v>0</v>
      </c>
      <c r="P274" s="236">
        <f t="shared" si="44"/>
        <v>0</v>
      </c>
      <c r="Q274" s="236">
        <f t="shared" si="44"/>
        <v>0</v>
      </c>
      <c r="R274" s="236">
        <f t="shared" si="44"/>
        <v>0</v>
      </c>
      <c r="S274" s="238">
        <f>IF(O274=1,0,IF(P274=1,'WHT Rates - MPEG HEVC VIA'!$H$3,IF(Q274=1,'WHT Rates - MPEG HEVC VIA'!$H$11,IF(R274=1,'Via Summary'!$B$9,_xlfn.XLOOKUP(D274,'WHT Rates'!$B$4:$B$56,'WHT Rates'!$C$4:$C$56)/100))))</f>
        <v>0</v>
      </c>
      <c r="T274" s="244">
        <f t="shared" si="45"/>
        <v>0</v>
      </c>
      <c r="U274" s="238">
        <f>IF(O274=1,0,IF(P274=1,'WHT Rates - MPEG HEVC VIA'!$H$3,IF(Q274=1,'WHT Rates - MPEG HEVC VIA'!$H$11,IF(R274=1,'Via Summary'!$B$9,_xlfn.XLOOKUP(D274,'WHT Rates'!$B$4:$B$56,'WHT Rates'!$E$4:$E$56)/100))))</f>
        <v>0</v>
      </c>
      <c r="V274" s="244">
        <f t="shared" si="46"/>
        <v>0</v>
      </c>
      <c r="W274" s="251"/>
      <c r="X274" s="128">
        <f t="shared" si="47"/>
        <v>0</v>
      </c>
      <c r="Y274" s="128">
        <f t="shared" si="48"/>
        <v>0</v>
      </c>
      <c r="Z274" s="251"/>
      <c r="AA274" s="251"/>
      <c r="AB274" s="251"/>
    </row>
    <row r="275" spans="1:28" s="127" customFormat="1" x14ac:dyDescent="0.35">
      <c r="A275" s="214" t="s">
        <v>610</v>
      </c>
      <c r="B275" s="215">
        <v>118071</v>
      </c>
      <c r="C275" s="215" t="s">
        <v>136</v>
      </c>
      <c r="D275" s="215" t="s">
        <v>137</v>
      </c>
      <c r="E275" s="215">
        <v>70454697</v>
      </c>
      <c r="F275" s="215">
        <v>10</v>
      </c>
      <c r="G275" s="215" t="s">
        <v>717</v>
      </c>
      <c r="H275" s="221" t="s">
        <v>1302</v>
      </c>
      <c r="I275" s="234" t="s">
        <v>978</v>
      </c>
      <c r="J275" s="207">
        <v>57187</v>
      </c>
      <c r="K275" s="211"/>
      <c r="L275" s="127" t="str">
        <f t="shared" si="41"/>
        <v>0070454697000010</v>
      </c>
      <c r="M275" s="127">
        <f t="shared" si="49"/>
        <v>16</v>
      </c>
      <c r="N275" s="127" t="str">
        <f t="shared" si="42"/>
        <v>00000000/Z_DMT</v>
      </c>
      <c r="O275" s="236">
        <f t="shared" si="43"/>
        <v>0</v>
      </c>
      <c r="P275" s="236">
        <f t="shared" si="44"/>
        <v>0</v>
      </c>
      <c r="Q275" s="236">
        <f t="shared" si="44"/>
        <v>0</v>
      </c>
      <c r="R275" s="236">
        <f t="shared" si="44"/>
        <v>0</v>
      </c>
      <c r="S275" s="238">
        <f>IF(O275=1,0,IF(P275=1,'WHT Rates - MPEG HEVC VIA'!$H$3,IF(Q275=1,'WHT Rates - MPEG HEVC VIA'!$H$11,IF(R275=1,'Via Summary'!$B$9,_xlfn.XLOOKUP(D275,'WHT Rates'!$B$4:$B$56,'WHT Rates'!$C$4:$C$56)/100))))</f>
        <v>0</v>
      </c>
      <c r="T275" s="244">
        <f t="shared" si="45"/>
        <v>0</v>
      </c>
      <c r="U275" s="238">
        <f>IF(O275=1,0,IF(P275=1,'WHT Rates - MPEG HEVC VIA'!$H$3,IF(Q275=1,'WHT Rates - MPEG HEVC VIA'!$H$11,IF(R275=1,'Via Summary'!$B$9,_xlfn.XLOOKUP(D275,'WHT Rates'!$B$4:$B$56,'WHT Rates'!$E$4:$E$56)/100))))</f>
        <v>0</v>
      </c>
      <c r="V275" s="244">
        <f t="shared" si="46"/>
        <v>0</v>
      </c>
      <c r="W275" s="251"/>
      <c r="X275" s="128">
        <f t="shared" si="47"/>
        <v>0</v>
      </c>
      <c r="Y275" s="128">
        <f t="shared" si="48"/>
        <v>0</v>
      </c>
      <c r="Z275" s="251"/>
      <c r="AA275" s="251"/>
      <c r="AB275" s="251"/>
    </row>
    <row r="276" spans="1:28" s="127" customFormat="1" x14ac:dyDescent="0.35">
      <c r="A276" s="214" t="s">
        <v>1303</v>
      </c>
      <c r="B276" s="215">
        <v>105208</v>
      </c>
      <c r="C276" s="215" t="s">
        <v>77</v>
      </c>
      <c r="D276" s="215" t="s">
        <v>78</v>
      </c>
      <c r="E276" s="215">
        <v>70454754</v>
      </c>
      <c r="F276" s="215">
        <v>10</v>
      </c>
      <c r="G276" s="215" t="s">
        <v>704</v>
      </c>
      <c r="H276" s="221" t="s">
        <v>1304</v>
      </c>
      <c r="I276" s="234" t="s">
        <v>978</v>
      </c>
      <c r="J276" s="207">
        <v>66232.28</v>
      </c>
      <c r="K276" s="211"/>
      <c r="L276" s="127" t="str">
        <f t="shared" si="41"/>
        <v>0070454754000010</v>
      </c>
      <c r="M276" s="127">
        <f t="shared" si="49"/>
        <v>16</v>
      </c>
      <c r="N276" s="127" t="str">
        <f t="shared" si="42"/>
        <v>00000000/Z_CVD</v>
      </c>
      <c r="O276" s="236">
        <f t="shared" si="43"/>
        <v>0</v>
      </c>
      <c r="P276" s="236">
        <f t="shared" si="44"/>
        <v>0</v>
      </c>
      <c r="Q276" s="236">
        <f t="shared" si="44"/>
        <v>0</v>
      </c>
      <c r="R276" s="236">
        <f t="shared" si="44"/>
        <v>0</v>
      </c>
      <c r="S276" s="238">
        <f>IF(O276=1,0,IF(P276=1,'WHT Rates - MPEG HEVC VIA'!$H$3,IF(Q276=1,'WHT Rates - MPEG HEVC VIA'!$H$11,IF(R276=1,'Via Summary'!$B$9,_xlfn.XLOOKUP(D276,'WHT Rates'!$B$4:$B$56,'WHT Rates'!$C$4:$C$56)/100))))</f>
        <v>0</v>
      </c>
      <c r="T276" s="244">
        <f t="shared" si="45"/>
        <v>0</v>
      </c>
      <c r="U276" s="238">
        <f>IF(O276=1,0,IF(P276=1,'WHT Rates - MPEG HEVC VIA'!$H$3,IF(Q276=1,'WHT Rates - MPEG HEVC VIA'!$H$11,IF(R276=1,'Via Summary'!$B$9,_xlfn.XLOOKUP(D276,'WHT Rates'!$B$4:$B$56,'WHT Rates'!$E$4:$E$56)/100))))</f>
        <v>0</v>
      </c>
      <c r="V276" s="244">
        <f t="shared" si="46"/>
        <v>0</v>
      </c>
      <c r="W276" s="251"/>
      <c r="X276" s="128">
        <f t="shared" si="47"/>
        <v>0</v>
      </c>
      <c r="Y276" s="128">
        <f t="shared" si="48"/>
        <v>0</v>
      </c>
      <c r="Z276" s="251"/>
      <c r="AA276" s="251"/>
      <c r="AB276" s="251"/>
    </row>
    <row r="277" spans="1:28" s="127" customFormat="1" x14ac:dyDescent="0.35">
      <c r="A277" s="214" t="s">
        <v>1303</v>
      </c>
      <c r="B277" s="215">
        <v>105208</v>
      </c>
      <c r="C277" s="215" t="s">
        <v>77</v>
      </c>
      <c r="D277" s="215" t="s">
        <v>78</v>
      </c>
      <c r="E277" s="215">
        <v>70454754</v>
      </c>
      <c r="F277" s="215">
        <v>20</v>
      </c>
      <c r="G277" s="215" t="s">
        <v>704</v>
      </c>
      <c r="H277" s="221" t="s">
        <v>1305</v>
      </c>
      <c r="I277" s="234" t="s">
        <v>978</v>
      </c>
      <c r="J277" s="207">
        <v>1.72</v>
      </c>
      <c r="K277" s="211"/>
      <c r="L277" s="127" t="str">
        <f t="shared" si="41"/>
        <v>0070454754000020</v>
      </c>
      <c r="M277" s="127">
        <f t="shared" si="49"/>
        <v>16</v>
      </c>
      <c r="N277" s="127" t="str">
        <f t="shared" si="42"/>
        <v>00000000/Z_CVD</v>
      </c>
      <c r="O277" s="236">
        <f t="shared" si="43"/>
        <v>0</v>
      </c>
      <c r="P277" s="236">
        <f t="shared" si="44"/>
        <v>0</v>
      </c>
      <c r="Q277" s="236">
        <f t="shared" si="44"/>
        <v>0</v>
      </c>
      <c r="R277" s="236">
        <f t="shared" si="44"/>
        <v>0</v>
      </c>
      <c r="S277" s="238">
        <f>IF(O277=1,0,IF(P277=1,'WHT Rates - MPEG HEVC VIA'!$H$3,IF(Q277=1,'WHT Rates - MPEG HEVC VIA'!$H$11,IF(R277=1,'Via Summary'!$B$9,_xlfn.XLOOKUP(D277,'WHT Rates'!$B$4:$B$56,'WHT Rates'!$C$4:$C$56)/100))))</f>
        <v>0</v>
      </c>
      <c r="T277" s="244">
        <f t="shared" si="45"/>
        <v>0</v>
      </c>
      <c r="U277" s="238">
        <f>IF(O277=1,0,IF(P277=1,'WHT Rates - MPEG HEVC VIA'!$H$3,IF(Q277=1,'WHT Rates - MPEG HEVC VIA'!$H$11,IF(R277=1,'Via Summary'!$B$9,_xlfn.XLOOKUP(D277,'WHT Rates'!$B$4:$B$56,'WHT Rates'!$E$4:$E$56)/100))))</f>
        <v>0</v>
      </c>
      <c r="V277" s="244">
        <f t="shared" si="46"/>
        <v>0</v>
      </c>
      <c r="W277" s="251"/>
      <c r="X277" s="128">
        <f t="shared" si="47"/>
        <v>0</v>
      </c>
      <c r="Y277" s="128">
        <f t="shared" si="48"/>
        <v>0</v>
      </c>
      <c r="Z277" s="251"/>
      <c r="AA277" s="251"/>
      <c r="AB277" s="251"/>
    </row>
    <row r="278" spans="1:28" s="127" customFormat="1" x14ac:dyDescent="0.35">
      <c r="A278" s="214" t="s">
        <v>1303</v>
      </c>
      <c r="B278" s="215">
        <v>105208</v>
      </c>
      <c r="C278" s="215" t="s">
        <v>77</v>
      </c>
      <c r="D278" s="215" t="s">
        <v>78</v>
      </c>
      <c r="E278" s="215">
        <v>70454754</v>
      </c>
      <c r="F278" s="215">
        <v>30</v>
      </c>
      <c r="G278" s="215" t="s">
        <v>740</v>
      </c>
      <c r="H278" s="221" t="s">
        <v>1306</v>
      </c>
      <c r="I278" s="234" t="s">
        <v>978</v>
      </c>
      <c r="J278" s="207">
        <v>13</v>
      </c>
      <c r="K278" s="211"/>
      <c r="L278" s="127" t="str">
        <f t="shared" si="41"/>
        <v>0070454754000030</v>
      </c>
      <c r="M278" s="127">
        <f t="shared" si="49"/>
        <v>16</v>
      </c>
      <c r="N278" s="127" t="str">
        <f t="shared" si="42"/>
        <v>00000000/Z_CCA</v>
      </c>
      <c r="O278" s="236">
        <f t="shared" si="43"/>
        <v>0</v>
      </c>
      <c r="P278" s="236">
        <f t="shared" si="44"/>
        <v>0</v>
      </c>
      <c r="Q278" s="236">
        <f t="shared" si="44"/>
        <v>0</v>
      </c>
      <c r="R278" s="236">
        <f t="shared" si="44"/>
        <v>0</v>
      </c>
      <c r="S278" s="238">
        <f>IF(O278=1,0,IF(P278=1,'WHT Rates - MPEG HEVC VIA'!$H$3,IF(Q278=1,'WHT Rates - MPEG HEVC VIA'!$H$11,IF(R278=1,'Via Summary'!$B$9,_xlfn.XLOOKUP(D278,'WHT Rates'!$B$4:$B$56,'WHT Rates'!$C$4:$C$56)/100))))</f>
        <v>0</v>
      </c>
      <c r="T278" s="244">
        <f t="shared" si="45"/>
        <v>0</v>
      </c>
      <c r="U278" s="238">
        <f>IF(O278=1,0,IF(P278=1,'WHT Rates - MPEG HEVC VIA'!$H$3,IF(Q278=1,'WHT Rates - MPEG HEVC VIA'!$H$11,IF(R278=1,'Via Summary'!$B$9,_xlfn.XLOOKUP(D278,'WHT Rates'!$B$4:$B$56,'WHT Rates'!$E$4:$E$56)/100))))</f>
        <v>0</v>
      </c>
      <c r="V278" s="244">
        <f t="shared" si="46"/>
        <v>0</v>
      </c>
      <c r="W278" s="251"/>
      <c r="X278" s="128">
        <f t="shared" si="47"/>
        <v>0</v>
      </c>
      <c r="Y278" s="128">
        <f t="shared" si="48"/>
        <v>0</v>
      </c>
      <c r="Z278" s="251"/>
      <c r="AA278" s="251"/>
      <c r="AB278" s="251"/>
    </row>
    <row r="279" spans="1:28" s="127" customFormat="1" x14ac:dyDescent="0.35">
      <c r="A279" s="214" t="s">
        <v>1307</v>
      </c>
      <c r="B279" s="215">
        <v>127386</v>
      </c>
      <c r="C279" s="215" t="s">
        <v>77</v>
      </c>
      <c r="D279" s="215" t="s">
        <v>78</v>
      </c>
      <c r="E279" s="215">
        <v>70454912</v>
      </c>
      <c r="F279" s="215">
        <v>10</v>
      </c>
      <c r="G279" s="215" t="s">
        <v>749</v>
      </c>
      <c r="H279" s="221" t="s">
        <v>1308</v>
      </c>
      <c r="I279" s="234" t="s">
        <v>979</v>
      </c>
      <c r="J279" s="207">
        <v>110250</v>
      </c>
      <c r="K279" s="211"/>
      <c r="L279" s="127" t="str">
        <f t="shared" si="41"/>
        <v>0070454912000010</v>
      </c>
      <c r="M279" s="127">
        <f t="shared" si="49"/>
        <v>16</v>
      </c>
      <c r="N279" s="127" t="str">
        <f t="shared" si="42"/>
        <v>00000000/Z_MBL</v>
      </c>
      <c r="O279" s="236">
        <f t="shared" si="43"/>
        <v>0</v>
      </c>
      <c r="P279" s="236">
        <f t="shared" si="44"/>
        <v>0</v>
      </c>
      <c r="Q279" s="236">
        <f t="shared" si="44"/>
        <v>0</v>
      </c>
      <c r="R279" s="236">
        <f t="shared" si="44"/>
        <v>0</v>
      </c>
      <c r="S279" s="238">
        <f>IF(O279=1,0,IF(P279=1,'WHT Rates - MPEG HEVC VIA'!$H$3,IF(Q279=1,'WHT Rates - MPEG HEVC VIA'!$H$11,IF(R279=1,'Via Summary'!$B$9,_xlfn.XLOOKUP(D279,'WHT Rates'!$B$4:$B$56,'WHT Rates'!$C$4:$C$56)/100))))</f>
        <v>0</v>
      </c>
      <c r="T279" s="244">
        <f t="shared" si="45"/>
        <v>0</v>
      </c>
      <c r="U279" s="238">
        <f>IF(O279=1,0,IF(P279=1,'WHT Rates - MPEG HEVC VIA'!$H$3,IF(Q279=1,'WHT Rates - MPEG HEVC VIA'!$H$11,IF(R279=1,'Via Summary'!$B$9,_xlfn.XLOOKUP(D279,'WHT Rates'!$B$4:$B$56,'WHT Rates'!$E$4:$E$56)/100))))</f>
        <v>0</v>
      </c>
      <c r="V279" s="244">
        <f t="shared" si="46"/>
        <v>0</v>
      </c>
      <c r="W279" s="251"/>
      <c r="X279" s="128">
        <f t="shared" si="47"/>
        <v>0</v>
      </c>
      <c r="Y279" s="128">
        <f t="shared" si="48"/>
        <v>0</v>
      </c>
      <c r="Z279" s="251"/>
      <c r="AA279" s="251"/>
      <c r="AB279" s="251"/>
    </row>
    <row r="280" spans="1:28" s="127" customFormat="1" x14ac:dyDescent="0.35">
      <c r="A280" s="214" t="s">
        <v>1307</v>
      </c>
      <c r="B280" s="215">
        <v>127386</v>
      </c>
      <c r="C280" s="215" t="s">
        <v>77</v>
      </c>
      <c r="D280" s="215" t="s">
        <v>78</v>
      </c>
      <c r="E280" s="215">
        <v>70454912</v>
      </c>
      <c r="F280" s="215">
        <v>20</v>
      </c>
      <c r="G280" s="215" t="s">
        <v>711</v>
      </c>
      <c r="H280" s="221" t="s">
        <v>1309</v>
      </c>
      <c r="I280" s="234" t="s">
        <v>979</v>
      </c>
      <c r="J280" s="207">
        <v>300</v>
      </c>
      <c r="K280" s="211"/>
      <c r="L280" s="127" t="str">
        <f t="shared" si="41"/>
        <v>0070454912000020</v>
      </c>
      <c r="M280" s="127">
        <f t="shared" si="49"/>
        <v>16</v>
      </c>
      <c r="N280" s="127" t="str">
        <f t="shared" si="42"/>
        <v>00000000/Z_MTB</v>
      </c>
      <c r="O280" s="236">
        <f t="shared" si="43"/>
        <v>0</v>
      </c>
      <c r="P280" s="236">
        <f t="shared" si="44"/>
        <v>0</v>
      </c>
      <c r="Q280" s="236">
        <f t="shared" si="44"/>
        <v>0</v>
      </c>
      <c r="R280" s="236">
        <f t="shared" si="44"/>
        <v>0</v>
      </c>
      <c r="S280" s="238">
        <f>IF(O280=1,0,IF(P280=1,'WHT Rates - MPEG HEVC VIA'!$H$3,IF(Q280=1,'WHT Rates - MPEG HEVC VIA'!$H$11,IF(R280=1,'Via Summary'!$B$9,_xlfn.XLOOKUP(D280,'WHT Rates'!$B$4:$B$56,'WHT Rates'!$C$4:$C$56)/100))))</f>
        <v>0</v>
      </c>
      <c r="T280" s="244">
        <f t="shared" si="45"/>
        <v>0</v>
      </c>
      <c r="U280" s="238">
        <f>IF(O280=1,0,IF(P280=1,'WHT Rates - MPEG HEVC VIA'!$H$3,IF(Q280=1,'WHT Rates - MPEG HEVC VIA'!$H$11,IF(R280=1,'Via Summary'!$B$9,_xlfn.XLOOKUP(D280,'WHT Rates'!$B$4:$B$56,'WHT Rates'!$E$4:$E$56)/100))))</f>
        <v>0</v>
      </c>
      <c r="V280" s="244">
        <f t="shared" si="46"/>
        <v>0</v>
      </c>
      <c r="W280" s="251"/>
      <c r="X280" s="128">
        <f t="shared" si="47"/>
        <v>0</v>
      </c>
      <c r="Y280" s="128">
        <f t="shared" si="48"/>
        <v>0</v>
      </c>
      <c r="Z280" s="251"/>
      <c r="AA280" s="251"/>
      <c r="AB280" s="251"/>
    </row>
    <row r="281" spans="1:28" s="127" customFormat="1" x14ac:dyDescent="0.35">
      <c r="A281" s="214" t="s">
        <v>226</v>
      </c>
      <c r="B281" s="215">
        <v>112506</v>
      </c>
      <c r="C281" s="215" t="s">
        <v>24</v>
      </c>
      <c r="D281" s="215" t="s">
        <v>25</v>
      </c>
      <c r="E281" s="215">
        <v>70454724</v>
      </c>
      <c r="F281" s="215">
        <v>10</v>
      </c>
      <c r="G281" s="215" t="s">
        <v>702</v>
      </c>
      <c r="H281" s="221" t="s">
        <v>1310</v>
      </c>
      <c r="I281" s="234" t="s">
        <v>979</v>
      </c>
      <c r="J281" s="207">
        <v>1267653.6000000001</v>
      </c>
      <c r="K281" s="211"/>
      <c r="L281" s="127" t="str">
        <f t="shared" si="41"/>
        <v>0070454724000010</v>
      </c>
      <c r="M281" s="127">
        <f t="shared" si="49"/>
        <v>16</v>
      </c>
      <c r="N281" s="127" t="str">
        <f t="shared" si="42"/>
        <v>00000000/Z_STBIP</v>
      </c>
      <c r="O281" s="236">
        <f t="shared" si="43"/>
        <v>0</v>
      </c>
      <c r="P281" s="236">
        <f t="shared" si="44"/>
        <v>0</v>
      </c>
      <c r="Q281" s="236">
        <f t="shared" si="44"/>
        <v>0</v>
      </c>
      <c r="R281" s="236">
        <f t="shared" si="44"/>
        <v>0</v>
      </c>
      <c r="S281" s="238">
        <f>IF(O281=1,0,IF(P281=1,'WHT Rates - MPEG HEVC VIA'!$H$3,IF(Q281=1,'WHT Rates - MPEG HEVC VIA'!$H$11,IF(R281=1,'Via Summary'!$B$9,_xlfn.XLOOKUP(D281,'WHT Rates'!$B$4:$B$56,'WHT Rates'!$C$4:$C$56)/100))))</f>
        <v>0.1</v>
      </c>
      <c r="T281" s="244">
        <f t="shared" si="45"/>
        <v>126765.36000000002</v>
      </c>
      <c r="U281" s="238">
        <f>IF(O281=1,0,IF(P281=1,'WHT Rates - MPEG HEVC VIA'!$H$3,IF(Q281=1,'WHT Rates - MPEG HEVC VIA'!$H$11,IF(R281=1,'Via Summary'!$B$9,_xlfn.XLOOKUP(D281,'WHT Rates'!$B$4:$B$56,'WHT Rates'!$E$4:$E$56)/100))))</f>
        <v>0.1</v>
      </c>
      <c r="V281" s="244">
        <f t="shared" si="46"/>
        <v>0</v>
      </c>
      <c r="W281" s="251"/>
      <c r="X281" s="128">
        <f t="shared" si="47"/>
        <v>-126765.36</v>
      </c>
      <c r="Y281" s="128">
        <f t="shared" si="48"/>
        <v>0</v>
      </c>
      <c r="Z281" s="251"/>
      <c r="AA281" s="251"/>
      <c r="AB281" s="251"/>
    </row>
    <row r="282" spans="1:28" s="127" customFormat="1" x14ac:dyDescent="0.35">
      <c r="A282" s="214" t="s">
        <v>214</v>
      </c>
      <c r="B282" s="215">
        <v>110812</v>
      </c>
      <c r="C282" s="215" t="s">
        <v>98</v>
      </c>
      <c r="D282" s="215" t="s">
        <v>99</v>
      </c>
      <c r="E282" s="215">
        <v>70454952</v>
      </c>
      <c r="F282" s="215">
        <v>10</v>
      </c>
      <c r="G282" s="215" t="s">
        <v>707</v>
      </c>
      <c r="H282" s="221" t="s">
        <v>1311</v>
      </c>
      <c r="I282" s="234" t="s">
        <v>978</v>
      </c>
      <c r="J282" s="207"/>
      <c r="K282" s="211">
        <v>2143.8000000000002</v>
      </c>
      <c r="L282" s="127" t="str">
        <f t="shared" si="41"/>
        <v>0070454952000010</v>
      </c>
      <c r="M282" s="127">
        <f t="shared" si="49"/>
        <v>16</v>
      </c>
      <c r="N282" s="127" t="str">
        <f t="shared" si="42"/>
        <v>00000000/Z_SDC</v>
      </c>
      <c r="O282" s="236">
        <f t="shared" si="43"/>
        <v>0</v>
      </c>
      <c r="P282" s="236">
        <f t="shared" si="44"/>
        <v>0</v>
      </c>
      <c r="Q282" s="236">
        <f t="shared" si="44"/>
        <v>0</v>
      </c>
      <c r="R282" s="236">
        <f t="shared" si="44"/>
        <v>0</v>
      </c>
      <c r="S282" s="238">
        <f>IF(O282=1,0,IF(P282=1,'WHT Rates - MPEG HEVC VIA'!$H$3,IF(Q282=1,'WHT Rates - MPEG HEVC VIA'!$H$11,IF(R282=1,'Via Summary'!$B$9,_xlfn.XLOOKUP(D282,'WHT Rates'!$B$4:$B$56,'WHT Rates'!$C$4:$C$56)/100))))</f>
        <v>0.16500000000000001</v>
      </c>
      <c r="T282" s="244">
        <f t="shared" si="45"/>
        <v>0</v>
      </c>
      <c r="U282" s="238">
        <f>IF(O282=1,0,IF(P282=1,'WHT Rates - MPEG HEVC VIA'!$H$3,IF(Q282=1,'WHT Rates - MPEG HEVC VIA'!$H$11,IF(R282=1,'Via Summary'!$B$9,_xlfn.XLOOKUP(D282,'WHT Rates'!$B$4:$B$56,'WHT Rates'!$E$4:$E$56)/100))))</f>
        <v>0.1</v>
      </c>
      <c r="V282" s="244">
        <f t="shared" si="46"/>
        <v>214.38000000000002</v>
      </c>
      <c r="W282" s="251"/>
      <c r="X282" s="128">
        <f t="shared" si="47"/>
        <v>0</v>
      </c>
      <c r="Y282" s="128">
        <f t="shared" si="48"/>
        <v>-214.38</v>
      </c>
      <c r="Z282" s="251"/>
      <c r="AA282" s="251"/>
      <c r="AB282" s="251"/>
    </row>
    <row r="283" spans="1:28" s="127" customFormat="1" x14ac:dyDescent="0.35">
      <c r="A283" s="214" t="s">
        <v>1312</v>
      </c>
      <c r="B283" s="215">
        <v>127640</v>
      </c>
      <c r="C283" s="215" t="s">
        <v>197</v>
      </c>
      <c r="D283" s="215" t="s">
        <v>198</v>
      </c>
      <c r="E283" s="215">
        <v>70455029</v>
      </c>
      <c r="F283" s="215">
        <v>10</v>
      </c>
      <c r="G283" s="215" t="s">
        <v>698</v>
      </c>
      <c r="H283" s="221" t="s">
        <v>1313</v>
      </c>
      <c r="I283" s="234" t="s">
        <v>979</v>
      </c>
      <c r="J283" s="207"/>
      <c r="K283" s="211">
        <v>18057.599999999999</v>
      </c>
      <c r="L283" s="127" t="str">
        <f t="shared" si="41"/>
        <v>0070455029000010</v>
      </c>
      <c r="M283" s="127">
        <f t="shared" si="49"/>
        <v>16</v>
      </c>
      <c r="N283" s="127" t="str">
        <f t="shared" si="42"/>
        <v>00000000/Z_DHDO</v>
      </c>
      <c r="O283" s="236">
        <f t="shared" si="43"/>
        <v>0</v>
      </c>
      <c r="P283" s="236">
        <f t="shared" si="44"/>
        <v>0</v>
      </c>
      <c r="Q283" s="236">
        <f t="shared" si="44"/>
        <v>0</v>
      </c>
      <c r="R283" s="236">
        <f t="shared" si="44"/>
        <v>0</v>
      </c>
      <c r="S283" s="238">
        <f>IF(O283=1,0,IF(P283=1,'WHT Rates - MPEG HEVC VIA'!$H$3,IF(Q283=1,'WHT Rates - MPEG HEVC VIA'!$H$11,IF(R283=1,'Via Summary'!$B$9,_xlfn.XLOOKUP(D283,'WHT Rates'!$B$4:$B$56,'WHT Rates'!$C$4:$C$56)/100))))</f>
        <v>0.10920000000000001</v>
      </c>
      <c r="T283" s="244">
        <f t="shared" si="45"/>
        <v>0</v>
      </c>
      <c r="U283" s="238">
        <f>IF(O283=1,0,IF(P283=1,'WHT Rates - MPEG HEVC VIA'!$H$3,IF(Q283=1,'WHT Rates - MPEG HEVC VIA'!$H$11,IF(R283=1,'Via Summary'!$B$9,_xlfn.XLOOKUP(D283,'WHT Rates'!$B$4:$B$56,'WHT Rates'!$E$4:$E$56)/100))))</f>
        <v>0.1</v>
      </c>
      <c r="V283" s="244">
        <f t="shared" si="46"/>
        <v>1805.76</v>
      </c>
      <c r="W283" s="251"/>
      <c r="X283" s="128">
        <f t="shared" si="47"/>
        <v>0</v>
      </c>
      <c r="Y283" s="128">
        <f t="shared" si="48"/>
        <v>-1805.76</v>
      </c>
      <c r="Z283" s="251"/>
      <c r="AA283" s="251"/>
      <c r="AB283" s="251"/>
    </row>
    <row r="284" spans="1:28" s="127" customFormat="1" x14ac:dyDescent="0.35">
      <c r="A284" s="214" t="s">
        <v>59</v>
      </c>
      <c r="B284" s="215">
        <v>105130</v>
      </c>
      <c r="C284" s="215" t="s">
        <v>60</v>
      </c>
      <c r="D284" s="215" t="s">
        <v>61</v>
      </c>
      <c r="E284" s="215">
        <v>70454927</v>
      </c>
      <c r="F284" s="215">
        <v>10</v>
      </c>
      <c r="G284" s="215" t="s">
        <v>752</v>
      </c>
      <c r="H284" s="221" t="s">
        <v>1314</v>
      </c>
      <c r="I284" s="234" t="s">
        <v>988</v>
      </c>
      <c r="J284" s="207"/>
      <c r="K284" s="211">
        <v>43.24</v>
      </c>
      <c r="L284" s="127" t="str">
        <f t="shared" si="41"/>
        <v>0070454927000010</v>
      </c>
      <c r="M284" s="127">
        <f t="shared" si="49"/>
        <v>16</v>
      </c>
      <c r="N284" s="127" t="str">
        <f t="shared" si="42"/>
        <v>00000000/Z_DVS</v>
      </c>
      <c r="O284" s="236">
        <f t="shared" si="43"/>
        <v>0</v>
      </c>
      <c r="P284" s="236">
        <f t="shared" si="44"/>
        <v>0</v>
      </c>
      <c r="Q284" s="236">
        <f t="shared" si="44"/>
        <v>0</v>
      </c>
      <c r="R284" s="236">
        <f t="shared" si="44"/>
        <v>0</v>
      </c>
      <c r="S284" s="238">
        <f>IF(O284=1,0,IF(P284=1,'WHT Rates - MPEG HEVC VIA'!$H$3,IF(Q284=1,'WHT Rates - MPEG HEVC VIA'!$H$11,IF(R284=1,'Via Summary'!$B$9,_xlfn.XLOOKUP(D284,'WHT Rates'!$B$4:$B$56,'WHT Rates'!$C$4:$C$56)/100))))</f>
        <v>0</v>
      </c>
      <c r="T284" s="244">
        <f t="shared" si="45"/>
        <v>0</v>
      </c>
      <c r="U284" s="238">
        <f>IF(O284=1,0,IF(P284=1,'WHT Rates - MPEG HEVC VIA'!$H$3,IF(Q284=1,'WHT Rates - MPEG HEVC VIA'!$H$11,IF(R284=1,'Via Summary'!$B$9,_xlfn.XLOOKUP(D284,'WHT Rates'!$B$4:$B$56,'WHT Rates'!$E$4:$E$56)/100))))</f>
        <v>0.06</v>
      </c>
      <c r="V284" s="244">
        <f t="shared" si="46"/>
        <v>2.5943999999999998</v>
      </c>
      <c r="W284" s="251"/>
      <c r="X284" s="128">
        <f t="shared" si="47"/>
        <v>0</v>
      </c>
      <c r="Y284" s="128">
        <f t="shared" si="48"/>
        <v>-2.59</v>
      </c>
      <c r="Z284" s="251"/>
      <c r="AA284" s="251"/>
      <c r="AB284" s="251"/>
    </row>
    <row r="285" spans="1:28" s="127" customFormat="1" x14ac:dyDescent="0.35">
      <c r="A285" s="214" t="s">
        <v>801</v>
      </c>
      <c r="B285" s="215">
        <v>105174</v>
      </c>
      <c r="C285" s="215" t="s">
        <v>29</v>
      </c>
      <c r="D285" s="215" t="s">
        <v>30</v>
      </c>
      <c r="E285" s="215">
        <v>70455096</v>
      </c>
      <c r="F285" s="215">
        <v>10</v>
      </c>
      <c r="G285" s="215" t="s">
        <v>706</v>
      </c>
      <c r="H285" s="221" t="s">
        <v>1315</v>
      </c>
      <c r="I285" s="234" t="s">
        <v>978</v>
      </c>
      <c r="J285" s="207">
        <v>2788.52</v>
      </c>
      <c r="K285" s="211"/>
      <c r="L285" s="127" t="str">
        <f t="shared" si="41"/>
        <v>0070455096000010</v>
      </c>
      <c r="M285" s="127">
        <f t="shared" si="49"/>
        <v>16</v>
      </c>
      <c r="N285" s="127" t="str">
        <f t="shared" si="42"/>
        <v>00000000/Z_CSD</v>
      </c>
      <c r="O285" s="236">
        <f t="shared" si="43"/>
        <v>0</v>
      </c>
      <c r="P285" s="236">
        <f t="shared" si="44"/>
        <v>0</v>
      </c>
      <c r="Q285" s="236">
        <f t="shared" si="44"/>
        <v>0</v>
      </c>
      <c r="R285" s="236">
        <f t="shared" si="44"/>
        <v>0</v>
      </c>
      <c r="S285" s="238">
        <f>IF(O285=1,0,IF(P285=1,'WHT Rates - MPEG HEVC VIA'!$H$3,IF(Q285=1,'WHT Rates - MPEG HEVC VIA'!$H$11,IF(R285=1,'Via Summary'!$B$9,_xlfn.XLOOKUP(D285,'WHT Rates'!$B$4:$B$56,'WHT Rates'!$C$4:$C$56)/100))))</f>
        <v>4.9500000000000002E-2</v>
      </c>
      <c r="T285" s="244">
        <f t="shared" si="45"/>
        <v>138.03174000000001</v>
      </c>
      <c r="U285" s="238">
        <f>IF(O285=1,0,IF(P285=1,'WHT Rates - MPEG HEVC VIA'!$H$3,IF(Q285=1,'WHT Rates - MPEG HEVC VIA'!$H$11,IF(R285=1,'Via Summary'!$B$9,_xlfn.XLOOKUP(D285,'WHT Rates'!$B$4:$B$56,'WHT Rates'!$E$4:$E$56)/100))))</f>
        <v>0.03</v>
      </c>
      <c r="V285" s="244">
        <f t="shared" si="46"/>
        <v>0</v>
      </c>
      <c r="W285" s="251"/>
      <c r="X285" s="128">
        <f t="shared" si="47"/>
        <v>-138.03</v>
      </c>
      <c r="Y285" s="128">
        <f t="shared" si="48"/>
        <v>0</v>
      </c>
      <c r="Z285" s="251"/>
      <c r="AA285" s="251"/>
      <c r="AB285" s="251"/>
    </row>
    <row r="286" spans="1:28" s="127" customFormat="1" x14ac:dyDescent="0.35">
      <c r="A286" s="214" t="s">
        <v>801</v>
      </c>
      <c r="B286" s="215">
        <v>105174</v>
      </c>
      <c r="C286" s="215" t="s">
        <v>29</v>
      </c>
      <c r="D286" s="215" t="s">
        <v>30</v>
      </c>
      <c r="E286" s="215">
        <v>70455096</v>
      </c>
      <c r="F286" s="215">
        <v>20</v>
      </c>
      <c r="G286" s="215" t="s">
        <v>706</v>
      </c>
      <c r="H286" s="221" t="s">
        <v>1316</v>
      </c>
      <c r="I286" s="234" t="s">
        <v>978</v>
      </c>
      <c r="J286" s="207">
        <v>20565.27</v>
      </c>
      <c r="K286" s="211"/>
      <c r="L286" s="127" t="str">
        <f t="shared" si="41"/>
        <v>0070455096000020</v>
      </c>
      <c r="M286" s="127">
        <f t="shared" si="49"/>
        <v>16</v>
      </c>
      <c r="N286" s="127" t="str">
        <f t="shared" si="42"/>
        <v>00000000/Z_CSD</v>
      </c>
      <c r="O286" s="236">
        <f t="shared" si="43"/>
        <v>0</v>
      </c>
      <c r="P286" s="236">
        <f t="shared" si="44"/>
        <v>0</v>
      </c>
      <c r="Q286" s="236">
        <f t="shared" si="44"/>
        <v>0</v>
      </c>
      <c r="R286" s="236">
        <f t="shared" si="44"/>
        <v>0</v>
      </c>
      <c r="S286" s="238">
        <f>IF(O286=1,0,IF(P286=1,'WHT Rates - MPEG HEVC VIA'!$H$3,IF(Q286=1,'WHT Rates - MPEG HEVC VIA'!$H$11,IF(R286=1,'Via Summary'!$B$9,_xlfn.XLOOKUP(D286,'WHT Rates'!$B$4:$B$56,'WHT Rates'!$C$4:$C$56)/100))))</f>
        <v>4.9500000000000002E-2</v>
      </c>
      <c r="T286" s="244">
        <f t="shared" si="45"/>
        <v>1017.9808650000001</v>
      </c>
      <c r="U286" s="238">
        <f>IF(O286=1,0,IF(P286=1,'WHT Rates - MPEG HEVC VIA'!$H$3,IF(Q286=1,'WHT Rates - MPEG HEVC VIA'!$H$11,IF(R286=1,'Via Summary'!$B$9,_xlfn.XLOOKUP(D286,'WHT Rates'!$B$4:$B$56,'WHT Rates'!$E$4:$E$56)/100))))</f>
        <v>0.03</v>
      </c>
      <c r="V286" s="244">
        <f t="shared" si="46"/>
        <v>0</v>
      </c>
      <c r="W286" s="251"/>
      <c r="X286" s="128">
        <f t="shared" si="47"/>
        <v>-1017.98</v>
      </c>
      <c r="Y286" s="128">
        <f t="shared" si="48"/>
        <v>0</v>
      </c>
      <c r="Z286" s="251"/>
      <c r="AA286" s="251"/>
      <c r="AB286" s="251"/>
    </row>
    <row r="287" spans="1:28" s="127" customFormat="1" x14ac:dyDescent="0.35">
      <c r="A287" s="214" t="s">
        <v>63</v>
      </c>
      <c r="B287" s="215">
        <v>105136</v>
      </c>
      <c r="C287" s="215" t="s">
        <v>64</v>
      </c>
      <c r="D287" s="215" t="s">
        <v>65</v>
      </c>
      <c r="E287" s="215">
        <v>70454967</v>
      </c>
      <c r="F287" s="215">
        <v>10</v>
      </c>
      <c r="G287" s="215" t="s">
        <v>719</v>
      </c>
      <c r="H287" s="221" t="s">
        <v>1317</v>
      </c>
      <c r="I287" s="234" t="s">
        <v>979</v>
      </c>
      <c r="J287" s="207"/>
      <c r="K287" s="211">
        <v>151194.82</v>
      </c>
      <c r="L287" s="127" t="str">
        <f t="shared" si="41"/>
        <v>0070454967000010</v>
      </c>
      <c r="M287" s="127">
        <f t="shared" si="49"/>
        <v>16</v>
      </c>
      <c r="N287" s="127" t="str">
        <f t="shared" si="42"/>
        <v>00000000/Z_STB</v>
      </c>
      <c r="O287" s="236">
        <f t="shared" si="43"/>
        <v>0</v>
      </c>
      <c r="P287" s="236">
        <f t="shared" si="44"/>
        <v>0</v>
      </c>
      <c r="Q287" s="236">
        <f t="shared" si="44"/>
        <v>0</v>
      </c>
      <c r="R287" s="236">
        <f t="shared" si="44"/>
        <v>0</v>
      </c>
      <c r="S287" s="238">
        <f>IF(O287=1,0,IF(P287=1,'WHT Rates - MPEG HEVC VIA'!$H$3,IF(Q287=1,'WHT Rates - MPEG HEVC VIA'!$H$11,IF(R287=1,'Via Summary'!$B$9,_xlfn.XLOOKUP(D287,'WHT Rates'!$B$4:$B$56,'WHT Rates'!$C$4:$C$56)/100))))</f>
        <v>0</v>
      </c>
      <c r="T287" s="244">
        <f t="shared" si="45"/>
        <v>0</v>
      </c>
      <c r="U287" s="238">
        <f>IF(O287=1,0,IF(P287=1,'WHT Rates - MPEG HEVC VIA'!$H$3,IF(Q287=1,'WHT Rates - MPEG HEVC VIA'!$H$11,IF(R287=1,'Via Summary'!$B$9,_xlfn.XLOOKUP(D287,'WHT Rates'!$B$4:$B$56,'WHT Rates'!$E$4:$E$56)/100))))</f>
        <v>0</v>
      </c>
      <c r="V287" s="244">
        <f t="shared" si="46"/>
        <v>0</v>
      </c>
      <c r="W287" s="251"/>
      <c r="X287" s="128">
        <f t="shared" si="47"/>
        <v>0</v>
      </c>
      <c r="Y287" s="128">
        <f t="shared" si="48"/>
        <v>0</v>
      </c>
      <c r="Z287" s="251"/>
      <c r="AA287" s="251"/>
      <c r="AB287" s="251"/>
    </row>
    <row r="288" spans="1:28" s="127" customFormat="1" x14ac:dyDescent="0.35">
      <c r="A288" s="214" t="s">
        <v>669</v>
      </c>
      <c r="B288" s="215">
        <v>126717</v>
      </c>
      <c r="C288" s="215" t="s">
        <v>47</v>
      </c>
      <c r="D288" s="215" t="s">
        <v>48</v>
      </c>
      <c r="E288" s="215">
        <v>70454765</v>
      </c>
      <c r="F288" s="215">
        <v>10</v>
      </c>
      <c r="G288" s="215" t="s">
        <v>707</v>
      </c>
      <c r="H288" s="221" t="s">
        <v>1318</v>
      </c>
      <c r="I288" s="234" t="s">
        <v>978</v>
      </c>
      <c r="J288" s="207"/>
      <c r="K288" s="211">
        <v>33</v>
      </c>
      <c r="L288" s="127" t="str">
        <f t="shared" si="41"/>
        <v>0070454765000010</v>
      </c>
      <c r="M288" s="127">
        <f t="shared" si="49"/>
        <v>16</v>
      </c>
      <c r="N288" s="127" t="str">
        <f t="shared" si="42"/>
        <v>00000000/Z_SDC</v>
      </c>
      <c r="O288" s="236">
        <f t="shared" si="43"/>
        <v>0</v>
      </c>
      <c r="P288" s="236">
        <f t="shared" si="44"/>
        <v>0</v>
      </c>
      <c r="Q288" s="236">
        <f t="shared" si="44"/>
        <v>0</v>
      </c>
      <c r="R288" s="236">
        <f t="shared" si="44"/>
        <v>0</v>
      </c>
      <c r="S288" s="238">
        <f>IF(O288=1,0,IF(P288=1,'WHT Rates - MPEG HEVC VIA'!$H$3,IF(Q288=1,'WHT Rates - MPEG HEVC VIA'!$H$11,IF(R288=1,'Via Summary'!$B$9,_xlfn.XLOOKUP(D288,'WHT Rates'!$B$4:$B$56,'WHT Rates'!$C$4:$C$56)/100))))</f>
        <v>0</v>
      </c>
      <c r="T288" s="244">
        <f t="shared" si="45"/>
        <v>0</v>
      </c>
      <c r="U288" s="238">
        <f>IF(O288=1,0,IF(P288=1,'WHT Rates - MPEG HEVC VIA'!$H$3,IF(Q288=1,'WHT Rates - MPEG HEVC VIA'!$H$11,IF(R288=1,'Via Summary'!$B$9,_xlfn.XLOOKUP(D288,'WHT Rates'!$B$4:$B$56,'WHT Rates'!$E$4:$E$56)/100))))</f>
        <v>0</v>
      </c>
      <c r="V288" s="244">
        <f t="shared" si="46"/>
        <v>0</v>
      </c>
      <c r="W288" s="251"/>
      <c r="X288" s="128">
        <f t="shared" si="47"/>
        <v>0</v>
      </c>
      <c r="Y288" s="128">
        <f t="shared" si="48"/>
        <v>0</v>
      </c>
      <c r="Z288" s="251"/>
      <c r="AA288" s="251"/>
      <c r="AB288" s="251"/>
    </row>
    <row r="289" spans="1:28" s="127" customFormat="1" x14ac:dyDescent="0.35">
      <c r="A289" s="214" t="s">
        <v>183</v>
      </c>
      <c r="B289" s="215">
        <v>106918</v>
      </c>
      <c r="C289" s="215" t="s">
        <v>24</v>
      </c>
      <c r="D289" s="215" t="s">
        <v>25</v>
      </c>
      <c r="E289" s="215">
        <v>70454930</v>
      </c>
      <c r="F289" s="215">
        <v>10</v>
      </c>
      <c r="G289" s="215" t="s">
        <v>753</v>
      </c>
      <c r="H289" s="221" t="s">
        <v>1319</v>
      </c>
      <c r="I289" s="234" t="s">
        <v>979</v>
      </c>
      <c r="J289" s="207">
        <v>23940</v>
      </c>
      <c r="K289" s="211"/>
      <c r="L289" s="127" t="str">
        <f t="shared" si="41"/>
        <v>0070454930000010</v>
      </c>
      <c r="M289" s="127">
        <f t="shared" si="49"/>
        <v>16</v>
      </c>
      <c r="N289" s="127" t="str">
        <f t="shared" si="42"/>
        <v>00000000/Z_DVK</v>
      </c>
      <c r="O289" s="236">
        <f t="shared" si="43"/>
        <v>0</v>
      </c>
      <c r="P289" s="236">
        <f t="shared" si="44"/>
        <v>0</v>
      </c>
      <c r="Q289" s="236">
        <f t="shared" si="44"/>
        <v>0</v>
      </c>
      <c r="R289" s="236">
        <f t="shared" si="44"/>
        <v>0</v>
      </c>
      <c r="S289" s="238">
        <f>IF(O289=1,0,IF(P289=1,'WHT Rates - MPEG HEVC VIA'!$H$3,IF(Q289=1,'WHT Rates - MPEG HEVC VIA'!$H$11,IF(R289=1,'Via Summary'!$B$9,_xlfn.XLOOKUP(D289,'WHT Rates'!$B$4:$B$56,'WHT Rates'!$C$4:$C$56)/100))))</f>
        <v>0.1</v>
      </c>
      <c r="T289" s="244">
        <f t="shared" si="45"/>
        <v>2394</v>
      </c>
      <c r="U289" s="238">
        <f>IF(O289=1,0,IF(P289=1,'WHT Rates - MPEG HEVC VIA'!$H$3,IF(Q289=1,'WHT Rates - MPEG HEVC VIA'!$H$11,IF(R289=1,'Via Summary'!$B$9,_xlfn.XLOOKUP(D289,'WHT Rates'!$B$4:$B$56,'WHT Rates'!$E$4:$E$56)/100))))</f>
        <v>0.1</v>
      </c>
      <c r="V289" s="244">
        <f t="shared" si="46"/>
        <v>0</v>
      </c>
      <c r="W289" s="251"/>
      <c r="X289" s="128">
        <f t="shared" si="47"/>
        <v>-2394</v>
      </c>
      <c r="Y289" s="128">
        <f t="shared" si="48"/>
        <v>0</v>
      </c>
      <c r="Z289" s="251"/>
      <c r="AA289" s="251"/>
      <c r="AB289" s="251"/>
    </row>
    <row r="290" spans="1:28" s="127" customFormat="1" x14ac:dyDescent="0.35">
      <c r="A290" s="214" t="s">
        <v>322</v>
      </c>
      <c r="B290" s="215">
        <v>127470</v>
      </c>
      <c r="C290" s="215" t="s">
        <v>77</v>
      </c>
      <c r="D290" s="215" t="s">
        <v>78</v>
      </c>
      <c r="E290" s="215">
        <v>70454953</v>
      </c>
      <c r="F290" s="215">
        <v>10</v>
      </c>
      <c r="G290" s="215" t="s">
        <v>698</v>
      </c>
      <c r="H290" s="221" t="s">
        <v>1320</v>
      </c>
      <c r="I290" s="234" t="s">
        <v>979</v>
      </c>
      <c r="J290" s="207">
        <v>244113</v>
      </c>
      <c r="K290" s="211"/>
      <c r="L290" s="127" t="str">
        <f t="shared" si="41"/>
        <v>0070454953000010</v>
      </c>
      <c r="M290" s="127">
        <f t="shared" si="49"/>
        <v>16</v>
      </c>
      <c r="N290" s="127" t="str">
        <f t="shared" si="42"/>
        <v>00000000/Z_DHDO</v>
      </c>
      <c r="O290" s="236">
        <f t="shared" si="43"/>
        <v>0</v>
      </c>
      <c r="P290" s="236">
        <f t="shared" si="44"/>
        <v>0</v>
      </c>
      <c r="Q290" s="236">
        <f t="shared" si="44"/>
        <v>0</v>
      </c>
      <c r="R290" s="236">
        <f t="shared" si="44"/>
        <v>0</v>
      </c>
      <c r="S290" s="238">
        <f>IF(O290=1,0,IF(P290=1,'WHT Rates - MPEG HEVC VIA'!$H$3,IF(Q290=1,'WHT Rates - MPEG HEVC VIA'!$H$11,IF(R290=1,'Via Summary'!$B$9,_xlfn.XLOOKUP(D290,'WHT Rates'!$B$4:$B$56,'WHT Rates'!$C$4:$C$56)/100))))</f>
        <v>0</v>
      </c>
      <c r="T290" s="244">
        <f t="shared" si="45"/>
        <v>0</v>
      </c>
      <c r="U290" s="238">
        <f>IF(O290=1,0,IF(P290=1,'WHT Rates - MPEG HEVC VIA'!$H$3,IF(Q290=1,'WHT Rates - MPEG HEVC VIA'!$H$11,IF(R290=1,'Via Summary'!$B$9,_xlfn.XLOOKUP(D290,'WHT Rates'!$B$4:$B$56,'WHT Rates'!$E$4:$E$56)/100))))</f>
        <v>0</v>
      </c>
      <c r="V290" s="244">
        <f t="shared" si="46"/>
        <v>0</v>
      </c>
      <c r="W290" s="251"/>
      <c r="X290" s="128">
        <f t="shared" si="47"/>
        <v>0</v>
      </c>
      <c r="Y290" s="128">
        <f t="shared" si="48"/>
        <v>0</v>
      </c>
      <c r="Z290" s="251"/>
      <c r="AA290" s="251"/>
      <c r="AB290" s="251"/>
    </row>
    <row r="291" spans="1:28" s="127" customFormat="1" x14ac:dyDescent="0.35">
      <c r="A291" s="214" t="s">
        <v>322</v>
      </c>
      <c r="B291" s="215">
        <v>127470</v>
      </c>
      <c r="C291" s="215" t="s">
        <v>77</v>
      </c>
      <c r="D291" s="215" t="s">
        <v>78</v>
      </c>
      <c r="E291" s="215">
        <v>70454953</v>
      </c>
      <c r="F291" s="215">
        <v>20</v>
      </c>
      <c r="G291" s="215" t="s">
        <v>699</v>
      </c>
      <c r="H291" s="221" t="s">
        <v>1321</v>
      </c>
      <c r="I291" s="234" t="s">
        <v>979</v>
      </c>
      <c r="J291" s="207">
        <v>80136</v>
      </c>
      <c r="K291" s="211"/>
      <c r="L291" s="127" t="str">
        <f t="shared" si="41"/>
        <v>0070454953000020</v>
      </c>
      <c r="M291" s="127">
        <f t="shared" si="49"/>
        <v>16</v>
      </c>
      <c r="N291" s="127" t="str">
        <f t="shared" si="42"/>
        <v>00000000/Z_W8PB</v>
      </c>
      <c r="O291" s="236">
        <f t="shared" si="43"/>
        <v>0</v>
      </c>
      <c r="P291" s="236">
        <f t="shared" si="44"/>
        <v>0</v>
      </c>
      <c r="Q291" s="236">
        <f t="shared" si="44"/>
        <v>0</v>
      </c>
      <c r="R291" s="236">
        <f t="shared" si="44"/>
        <v>0</v>
      </c>
      <c r="S291" s="238">
        <f>IF(O291=1,0,IF(P291=1,'WHT Rates - MPEG HEVC VIA'!$H$3,IF(Q291=1,'WHT Rates - MPEG HEVC VIA'!$H$11,IF(R291=1,'Via Summary'!$B$9,_xlfn.XLOOKUP(D291,'WHT Rates'!$B$4:$B$56,'WHT Rates'!$C$4:$C$56)/100))))</f>
        <v>0</v>
      </c>
      <c r="T291" s="244">
        <f t="shared" si="45"/>
        <v>0</v>
      </c>
      <c r="U291" s="238">
        <f>IF(O291=1,0,IF(P291=1,'WHT Rates - MPEG HEVC VIA'!$H$3,IF(Q291=1,'WHT Rates - MPEG HEVC VIA'!$H$11,IF(R291=1,'Via Summary'!$B$9,_xlfn.XLOOKUP(D291,'WHT Rates'!$B$4:$B$56,'WHT Rates'!$E$4:$E$56)/100))))</f>
        <v>0</v>
      </c>
      <c r="V291" s="244">
        <f t="shared" si="46"/>
        <v>0</v>
      </c>
      <c r="W291" s="251"/>
      <c r="X291" s="128">
        <f t="shared" si="47"/>
        <v>0</v>
      </c>
      <c r="Y291" s="128">
        <f t="shared" si="48"/>
        <v>0</v>
      </c>
      <c r="Z291" s="251"/>
      <c r="AA291" s="251"/>
      <c r="AB291" s="251"/>
    </row>
    <row r="292" spans="1:28" s="127" customFormat="1" x14ac:dyDescent="0.35">
      <c r="A292" s="214" t="s">
        <v>85</v>
      </c>
      <c r="B292" s="215">
        <v>105216</v>
      </c>
      <c r="C292" s="215" t="s">
        <v>77</v>
      </c>
      <c r="D292" s="215" t="s">
        <v>78</v>
      </c>
      <c r="E292" s="215">
        <v>70454810</v>
      </c>
      <c r="F292" s="215">
        <v>10</v>
      </c>
      <c r="G292" s="215" t="s">
        <v>694</v>
      </c>
      <c r="H292" s="221" t="s">
        <v>1322</v>
      </c>
      <c r="I292" s="234" t="s">
        <v>979</v>
      </c>
      <c r="J292" s="207">
        <v>12661.56</v>
      </c>
      <c r="K292" s="211"/>
      <c r="L292" s="127" t="str">
        <f t="shared" si="41"/>
        <v>0070454810000010</v>
      </c>
      <c r="M292" s="127">
        <f t="shared" si="49"/>
        <v>16</v>
      </c>
      <c r="N292" s="127" t="str">
        <f t="shared" si="42"/>
        <v>00000000/Z_DTV</v>
      </c>
      <c r="O292" s="236">
        <f t="shared" si="43"/>
        <v>0</v>
      </c>
      <c r="P292" s="236">
        <f t="shared" si="44"/>
        <v>0</v>
      </c>
      <c r="Q292" s="236">
        <f t="shared" si="44"/>
        <v>0</v>
      </c>
      <c r="R292" s="236">
        <f t="shared" si="44"/>
        <v>0</v>
      </c>
      <c r="S292" s="238">
        <f>IF(O292=1,0,IF(P292=1,'WHT Rates - MPEG HEVC VIA'!$H$3,IF(Q292=1,'WHT Rates - MPEG HEVC VIA'!$H$11,IF(R292=1,'Via Summary'!$B$9,_xlfn.XLOOKUP(D292,'WHT Rates'!$B$4:$B$56,'WHT Rates'!$C$4:$C$56)/100))))</f>
        <v>0</v>
      </c>
      <c r="T292" s="244">
        <f t="shared" si="45"/>
        <v>0</v>
      </c>
      <c r="U292" s="238">
        <f>IF(O292=1,0,IF(P292=1,'WHT Rates - MPEG HEVC VIA'!$H$3,IF(Q292=1,'WHT Rates - MPEG HEVC VIA'!$H$11,IF(R292=1,'Via Summary'!$B$9,_xlfn.XLOOKUP(D292,'WHT Rates'!$B$4:$B$56,'WHT Rates'!$E$4:$E$56)/100))))</f>
        <v>0</v>
      </c>
      <c r="V292" s="244">
        <f t="shared" si="46"/>
        <v>0</v>
      </c>
      <c r="W292" s="251"/>
      <c r="X292" s="128">
        <f t="shared" si="47"/>
        <v>0</v>
      </c>
      <c r="Y292" s="128">
        <f t="shared" si="48"/>
        <v>0</v>
      </c>
      <c r="Z292" s="251"/>
      <c r="AA292" s="251"/>
      <c r="AB292" s="251"/>
    </row>
    <row r="293" spans="1:28" s="127" customFormat="1" x14ac:dyDescent="0.35">
      <c r="A293" s="214" t="s">
        <v>85</v>
      </c>
      <c r="B293" s="215">
        <v>105216</v>
      </c>
      <c r="C293" s="215" t="s">
        <v>77</v>
      </c>
      <c r="D293" s="215" t="s">
        <v>78</v>
      </c>
      <c r="E293" s="215">
        <v>70454810</v>
      </c>
      <c r="F293" s="215">
        <v>20</v>
      </c>
      <c r="G293" s="215" t="s">
        <v>694</v>
      </c>
      <c r="H293" s="221" t="s">
        <v>1323</v>
      </c>
      <c r="I293" s="234" t="s">
        <v>979</v>
      </c>
      <c r="J293" s="207">
        <v>449999.7</v>
      </c>
      <c r="K293" s="211"/>
      <c r="L293" s="127" t="str">
        <f t="shared" si="41"/>
        <v>0070454810000020</v>
      </c>
      <c r="M293" s="127">
        <f t="shared" si="49"/>
        <v>16</v>
      </c>
      <c r="N293" s="127" t="str">
        <f t="shared" si="42"/>
        <v>00000000/Z_DTV</v>
      </c>
      <c r="O293" s="236">
        <f t="shared" si="43"/>
        <v>0</v>
      </c>
      <c r="P293" s="236">
        <f t="shared" si="44"/>
        <v>0</v>
      </c>
      <c r="Q293" s="236">
        <f t="shared" si="44"/>
        <v>0</v>
      </c>
      <c r="R293" s="236">
        <f t="shared" si="44"/>
        <v>0</v>
      </c>
      <c r="S293" s="238">
        <f>IF(O293=1,0,IF(P293=1,'WHT Rates - MPEG HEVC VIA'!$H$3,IF(Q293=1,'WHT Rates - MPEG HEVC VIA'!$H$11,IF(R293=1,'Via Summary'!$B$9,_xlfn.XLOOKUP(D293,'WHT Rates'!$B$4:$B$56,'WHT Rates'!$C$4:$C$56)/100))))</f>
        <v>0</v>
      </c>
      <c r="T293" s="244">
        <f t="shared" si="45"/>
        <v>0</v>
      </c>
      <c r="U293" s="238">
        <f>IF(O293=1,0,IF(P293=1,'WHT Rates - MPEG HEVC VIA'!$H$3,IF(Q293=1,'WHT Rates - MPEG HEVC VIA'!$H$11,IF(R293=1,'Via Summary'!$B$9,_xlfn.XLOOKUP(D293,'WHT Rates'!$B$4:$B$56,'WHT Rates'!$E$4:$E$56)/100))))</f>
        <v>0</v>
      </c>
      <c r="V293" s="244">
        <f t="shared" si="46"/>
        <v>0</v>
      </c>
      <c r="W293" s="251"/>
      <c r="X293" s="128">
        <f t="shared" si="47"/>
        <v>0</v>
      </c>
      <c r="Y293" s="128">
        <f t="shared" si="48"/>
        <v>0</v>
      </c>
      <c r="Z293" s="251"/>
      <c r="AA293" s="251"/>
      <c r="AB293" s="251"/>
    </row>
    <row r="294" spans="1:28" s="127" customFormat="1" x14ac:dyDescent="0.35">
      <c r="A294" s="214" t="s">
        <v>85</v>
      </c>
      <c r="B294" s="215">
        <v>105216</v>
      </c>
      <c r="C294" s="215" t="s">
        <v>77</v>
      </c>
      <c r="D294" s="215" t="s">
        <v>78</v>
      </c>
      <c r="E294" s="215">
        <v>70454810</v>
      </c>
      <c r="F294" s="215">
        <v>30</v>
      </c>
      <c r="G294" s="215" t="s">
        <v>694</v>
      </c>
      <c r="H294" s="221" t="s">
        <v>1324</v>
      </c>
      <c r="I294" s="234" t="s">
        <v>979</v>
      </c>
      <c r="J294" s="207">
        <v>2770.44</v>
      </c>
      <c r="K294" s="211"/>
      <c r="L294" s="127" t="str">
        <f t="shared" si="41"/>
        <v>0070454810000030</v>
      </c>
      <c r="M294" s="127">
        <f t="shared" si="49"/>
        <v>16</v>
      </c>
      <c r="N294" s="127" t="str">
        <f t="shared" si="42"/>
        <v>00000000/Z_DTV</v>
      </c>
      <c r="O294" s="236">
        <f t="shared" si="43"/>
        <v>0</v>
      </c>
      <c r="P294" s="236">
        <f t="shared" si="44"/>
        <v>0</v>
      </c>
      <c r="Q294" s="236">
        <f t="shared" si="44"/>
        <v>0</v>
      </c>
      <c r="R294" s="236">
        <f t="shared" si="44"/>
        <v>0</v>
      </c>
      <c r="S294" s="238">
        <f>IF(O294=1,0,IF(P294=1,'WHT Rates - MPEG HEVC VIA'!$H$3,IF(Q294=1,'WHT Rates - MPEG HEVC VIA'!$H$11,IF(R294=1,'Via Summary'!$B$9,_xlfn.XLOOKUP(D294,'WHT Rates'!$B$4:$B$56,'WHT Rates'!$C$4:$C$56)/100))))</f>
        <v>0</v>
      </c>
      <c r="T294" s="244">
        <f t="shared" si="45"/>
        <v>0</v>
      </c>
      <c r="U294" s="238">
        <f>IF(O294=1,0,IF(P294=1,'WHT Rates - MPEG HEVC VIA'!$H$3,IF(Q294=1,'WHT Rates - MPEG HEVC VIA'!$H$11,IF(R294=1,'Via Summary'!$B$9,_xlfn.XLOOKUP(D294,'WHT Rates'!$B$4:$B$56,'WHT Rates'!$E$4:$E$56)/100))))</f>
        <v>0</v>
      </c>
      <c r="V294" s="244">
        <f t="shared" si="46"/>
        <v>0</v>
      </c>
      <c r="W294" s="251"/>
      <c r="X294" s="128">
        <f t="shared" si="47"/>
        <v>0</v>
      </c>
      <c r="Y294" s="128">
        <f t="shared" si="48"/>
        <v>0</v>
      </c>
      <c r="Z294" s="251"/>
      <c r="AA294" s="251"/>
      <c r="AB294" s="251"/>
    </row>
    <row r="295" spans="1:28" s="127" customFormat="1" x14ac:dyDescent="0.35">
      <c r="A295" s="214" t="s">
        <v>85</v>
      </c>
      <c r="B295" s="215">
        <v>105216</v>
      </c>
      <c r="C295" s="215" t="s">
        <v>77</v>
      </c>
      <c r="D295" s="215" t="s">
        <v>78</v>
      </c>
      <c r="E295" s="215">
        <v>70454810</v>
      </c>
      <c r="F295" s="215">
        <v>40</v>
      </c>
      <c r="G295" s="215" t="s">
        <v>694</v>
      </c>
      <c r="H295" s="221" t="s">
        <v>1325</v>
      </c>
      <c r="I295" s="234" t="s">
        <v>979</v>
      </c>
      <c r="J295" s="207">
        <v>125.3</v>
      </c>
      <c r="K295" s="211"/>
      <c r="L295" s="127" t="str">
        <f t="shared" si="41"/>
        <v>0070454810000040</v>
      </c>
      <c r="M295" s="127">
        <f t="shared" si="49"/>
        <v>16</v>
      </c>
      <c r="N295" s="127" t="str">
        <f t="shared" si="42"/>
        <v>00000000/Z_DTV</v>
      </c>
      <c r="O295" s="236">
        <f t="shared" si="43"/>
        <v>0</v>
      </c>
      <c r="P295" s="236">
        <f t="shared" si="44"/>
        <v>0</v>
      </c>
      <c r="Q295" s="236">
        <f t="shared" si="44"/>
        <v>0</v>
      </c>
      <c r="R295" s="236">
        <f t="shared" si="44"/>
        <v>0</v>
      </c>
      <c r="S295" s="238">
        <f>IF(O295=1,0,IF(P295=1,'WHT Rates - MPEG HEVC VIA'!$H$3,IF(Q295=1,'WHT Rates - MPEG HEVC VIA'!$H$11,IF(R295=1,'Via Summary'!$B$9,_xlfn.XLOOKUP(D295,'WHT Rates'!$B$4:$B$56,'WHT Rates'!$C$4:$C$56)/100))))</f>
        <v>0</v>
      </c>
      <c r="T295" s="244">
        <f t="shared" si="45"/>
        <v>0</v>
      </c>
      <c r="U295" s="238">
        <f>IF(O295=1,0,IF(P295=1,'WHT Rates - MPEG HEVC VIA'!$H$3,IF(Q295=1,'WHT Rates - MPEG HEVC VIA'!$H$11,IF(R295=1,'Via Summary'!$B$9,_xlfn.XLOOKUP(D295,'WHT Rates'!$B$4:$B$56,'WHT Rates'!$E$4:$E$56)/100))))</f>
        <v>0</v>
      </c>
      <c r="V295" s="244">
        <f t="shared" si="46"/>
        <v>0</v>
      </c>
      <c r="W295" s="251"/>
      <c r="X295" s="128">
        <f t="shared" si="47"/>
        <v>0</v>
      </c>
      <c r="Y295" s="128">
        <f t="shared" si="48"/>
        <v>0</v>
      </c>
      <c r="Z295" s="251"/>
      <c r="AA295" s="251"/>
      <c r="AB295" s="251"/>
    </row>
    <row r="296" spans="1:28" s="127" customFormat="1" x14ac:dyDescent="0.35">
      <c r="A296" s="214" t="s">
        <v>85</v>
      </c>
      <c r="B296" s="215">
        <v>105216</v>
      </c>
      <c r="C296" s="215" t="s">
        <v>77</v>
      </c>
      <c r="D296" s="215" t="s">
        <v>78</v>
      </c>
      <c r="E296" s="215">
        <v>70454810</v>
      </c>
      <c r="F296" s="215">
        <v>50</v>
      </c>
      <c r="G296" s="215" t="s">
        <v>741</v>
      </c>
      <c r="H296" s="221" t="s">
        <v>1326</v>
      </c>
      <c r="I296" s="234" t="s">
        <v>979</v>
      </c>
      <c r="J296" s="207">
        <v>10000</v>
      </c>
      <c r="K296" s="211"/>
      <c r="L296" s="127" t="str">
        <f t="shared" si="41"/>
        <v>0070454810000050</v>
      </c>
      <c r="M296" s="127">
        <f t="shared" si="49"/>
        <v>16</v>
      </c>
      <c r="N296" s="127" t="str">
        <f t="shared" si="42"/>
        <v>00000000/Z_DTI</v>
      </c>
      <c r="O296" s="236">
        <f t="shared" si="43"/>
        <v>0</v>
      </c>
      <c r="P296" s="236">
        <f t="shared" si="44"/>
        <v>0</v>
      </c>
      <c r="Q296" s="236">
        <f t="shared" si="44"/>
        <v>0</v>
      </c>
      <c r="R296" s="236">
        <f t="shared" si="44"/>
        <v>0</v>
      </c>
      <c r="S296" s="238">
        <f>IF(O296=1,0,IF(P296=1,'WHT Rates - MPEG HEVC VIA'!$H$3,IF(Q296=1,'WHT Rates - MPEG HEVC VIA'!$H$11,IF(R296=1,'Via Summary'!$B$9,_xlfn.XLOOKUP(D296,'WHT Rates'!$B$4:$B$56,'WHT Rates'!$C$4:$C$56)/100))))</f>
        <v>0</v>
      </c>
      <c r="T296" s="244">
        <f t="shared" si="45"/>
        <v>0</v>
      </c>
      <c r="U296" s="238">
        <f>IF(O296=1,0,IF(P296=1,'WHT Rates - MPEG HEVC VIA'!$H$3,IF(Q296=1,'WHT Rates - MPEG HEVC VIA'!$H$11,IF(R296=1,'Via Summary'!$B$9,_xlfn.XLOOKUP(D296,'WHT Rates'!$B$4:$B$56,'WHT Rates'!$E$4:$E$56)/100))))</f>
        <v>0</v>
      </c>
      <c r="V296" s="244">
        <f t="shared" si="46"/>
        <v>0</v>
      </c>
      <c r="W296" s="251"/>
      <c r="X296" s="128">
        <f t="shared" si="47"/>
        <v>0</v>
      </c>
      <c r="Y296" s="128">
        <f t="shared" si="48"/>
        <v>0</v>
      </c>
      <c r="Z296" s="251"/>
      <c r="AA296" s="251"/>
      <c r="AB296" s="251"/>
    </row>
    <row r="297" spans="1:28" s="127" customFormat="1" x14ac:dyDescent="0.35">
      <c r="A297" s="214" t="s">
        <v>85</v>
      </c>
      <c r="B297" s="215">
        <v>105216</v>
      </c>
      <c r="C297" s="215" t="s">
        <v>77</v>
      </c>
      <c r="D297" s="215" t="s">
        <v>78</v>
      </c>
      <c r="E297" s="215">
        <v>70454810</v>
      </c>
      <c r="F297" s="215">
        <v>60</v>
      </c>
      <c r="G297" s="215" t="s">
        <v>754</v>
      </c>
      <c r="H297" s="221" t="s">
        <v>1327</v>
      </c>
      <c r="I297" s="234" t="s">
        <v>979</v>
      </c>
      <c r="J297" s="207">
        <v>29629.42</v>
      </c>
      <c r="K297" s="211"/>
      <c r="L297" s="127" t="str">
        <f t="shared" si="41"/>
        <v>0070454810000060</v>
      </c>
      <c r="M297" s="127">
        <f t="shared" si="49"/>
        <v>16</v>
      </c>
      <c r="N297" s="127" t="str">
        <f t="shared" si="42"/>
        <v>00000000/Z_DVW-4</v>
      </c>
      <c r="O297" s="236">
        <f t="shared" si="43"/>
        <v>0</v>
      </c>
      <c r="P297" s="236">
        <f t="shared" si="44"/>
        <v>0</v>
      </c>
      <c r="Q297" s="236">
        <f t="shared" si="44"/>
        <v>0</v>
      </c>
      <c r="R297" s="236">
        <f t="shared" si="44"/>
        <v>0</v>
      </c>
      <c r="S297" s="238">
        <f>IF(O297=1,0,IF(P297=1,'WHT Rates - MPEG HEVC VIA'!$H$3,IF(Q297=1,'WHT Rates - MPEG HEVC VIA'!$H$11,IF(R297=1,'Via Summary'!$B$9,_xlfn.XLOOKUP(D297,'WHT Rates'!$B$4:$B$56,'WHT Rates'!$C$4:$C$56)/100))))</f>
        <v>0</v>
      </c>
      <c r="T297" s="244">
        <f t="shared" si="45"/>
        <v>0</v>
      </c>
      <c r="U297" s="238">
        <f>IF(O297=1,0,IF(P297=1,'WHT Rates - MPEG HEVC VIA'!$H$3,IF(Q297=1,'WHT Rates - MPEG HEVC VIA'!$H$11,IF(R297=1,'Via Summary'!$B$9,_xlfn.XLOOKUP(D297,'WHT Rates'!$B$4:$B$56,'WHT Rates'!$E$4:$E$56)/100))))</f>
        <v>0</v>
      </c>
      <c r="V297" s="244">
        <f t="shared" si="46"/>
        <v>0</v>
      </c>
      <c r="W297" s="251"/>
      <c r="X297" s="128">
        <f t="shared" si="47"/>
        <v>0</v>
      </c>
      <c r="Y297" s="128">
        <f t="shared" si="48"/>
        <v>0</v>
      </c>
      <c r="Z297" s="251"/>
      <c r="AA297" s="251"/>
      <c r="AB297" s="251"/>
    </row>
    <row r="298" spans="1:28" s="127" customFormat="1" x14ac:dyDescent="0.35">
      <c r="A298" s="214" t="s">
        <v>85</v>
      </c>
      <c r="B298" s="215">
        <v>105216</v>
      </c>
      <c r="C298" s="215" t="s">
        <v>77</v>
      </c>
      <c r="D298" s="215" t="s">
        <v>78</v>
      </c>
      <c r="E298" s="215">
        <v>70454810</v>
      </c>
      <c r="F298" s="215">
        <v>70</v>
      </c>
      <c r="G298" s="215" t="s">
        <v>754</v>
      </c>
      <c r="H298" s="221" t="s">
        <v>1328</v>
      </c>
      <c r="I298" s="234" t="s">
        <v>979</v>
      </c>
      <c r="J298" s="207">
        <v>7539.58</v>
      </c>
      <c r="K298" s="211"/>
      <c r="L298" s="127" t="str">
        <f t="shared" si="41"/>
        <v>0070454810000070</v>
      </c>
      <c r="M298" s="127">
        <f t="shared" si="49"/>
        <v>16</v>
      </c>
      <c r="N298" s="127" t="str">
        <f t="shared" si="42"/>
        <v>00000000/Z_DVW-4</v>
      </c>
      <c r="O298" s="236">
        <f t="shared" si="43"/>
        <v>0</v>
      </c>
      <c r="P298" s="236">
        <f t="shared" si="44"/>
        <v>0</v>
      </c>
      <c r="Q298" s="236">
        <f t="shared" si="44"/>
        <v>0</v>
      </c>
      <c r="R298" s="236">
        <f t="shared" si="44"/>
        <v>0</v>
      </c>
      <c r="S298" s="238">
        <f>IF(O298=1,0,IF(P298=1,'WHT Rates - MPEG HEVC VIA'!$H$3,IF(Q298=1,'WHT Rates - MPEG HEVC VIA'!$H$11,IF(R298=1,'Via Summary'!$B$9,_xlfn.XLOOKUP(D298,'WHT Rates'!$B$4:$B$56,'WHT Rates'!$C$4:$C$56)/100))))</f>
        <v>0</v>
      </c>
      <c r="T298" s="244">
        <f t="shared" si="45"/>
        <v>0</v>
      </c>
      <c r="U298" s="238">
        <f>IF(O298=1,0,IF(P298=1,'WHT Rates - MPEG HEVC VIA'!$H$3,IF(Q298=1,'WHT Rates - MPEG HEVC VIA'!$H$11,IF(R298=1,'Via Summary'!$B$9,_xlfn.XLOOKUP(D298,'WHT Rates'!$B$4:$B$56,'WHT Rates'!$E$4:$E$56)/100))))</f>
        <v>0</v>
      </c>
      <c r="V298" s="244">
        <f t="shared" si="46"/>
        <v>0</v>
      </c>
      <c r="W298" s="251"/>
      <c r="X298" s="128">
        <f t="shared" si="47"/>
        <v>0</v>
      </c>
      <c r="Y298" s="128">
        <f t="shared" si="48"/>
        <v>0</v>
      </c>
      <c r="Z298" s="251"/>
      <c r="AA298" s="251"/>
      <c r="AB298" s="251"/>
    </row>
    <row r="299" spans="1:28" s="127" customFormat="1" x14ac:dyDescent="0.35">
      <c r="A299" s="214" t="s">
        <v>85</v>
      </c>
      <c r="B299" s="215">
        <v>105216</v>
      </c>
      <c r="C299" s="215" t="s">
        <v>77</v>
      </c>
      <c r="D299" s="215" t="s">
        <v>78</v>
      </c>
      <c r="E299" s="215">
        <v>70454810</v>
      </c>
      <c r="F299" s="215">
        <v>80</v>
      </c>
      <c r="G299" s="215" t="s">
        <v>755</v>
      </c>
      <c r="H299" s="221" t="s">
        <v>1329</v>
      </c>
      <c r="I299" s="234" t="s">
        <v>979</v>
      </c>
      <c r="J299" s="207">
        <v>20</v>
      </c>
      <c r="K299" s="211"/>
      <c r="L299" s="127" t="str">
        <f t="shared" si="41"/>
        <v>0070454810000080</v>
      </c>
      <c r="M299" s="127">
        <f t="shared" si="49"/>
        <v>16</v>
      </c>
      <c r="N299" s="127" t="str">
        <f t="shared" si="42"/>
        <v>00000000/Z_DVW</v>
      </c>
      <c r="O299" s="236">
        <f t="shared" si="43"/>
        <v>0</v>
      </c>
      <c r="P299" s="236">
        <f t="shared" si="44"/>
        <v>0</v>
      </c>
      <c r="Q299" s="236">
        <f t="shared" si="44"/>
        <v>0</v>
      </c>
      <c r="R299" s="236">
        <f t="shared" si="44"/>
        <v>0</v>
      </c>
      <c r="S299" s="238">
        <f>IF(O299=1,0,IF(P299=1,'WHT Rates - MPEG HEVC VIA'!$H$3,IF(Q299=1,'WHT Rates - MPEG HEVC VIA'!$H$11,IF(R299=1,'Via Summary'!$B$9,_xlfn.XLOOKUP(D299,'WHT Rates'!$B$4:$B$56,'WHT Rates'!$C$4:$C$56)/100))))</f>
        <v>0</v>
      </c>
      <c r="T299" s="244">
        <f t="shared" si="45"/>
        <v>0</v>
      </c>
      <c r="U299" s="238">
        <f>IF(O299=1,0,IF(P299=1,'WHT Rates - MPEG HEVC VIA'!$H$3,IF(Q299=1,'WHT Rates - MPEG HEVC VIA'!$H$11,IF(R299=1,'Via Summary'!$B$9,_xlfn.XLOOKUP(D299,'WHT Rates'!$B$4:$B$56,'WHT Rates'!$E$4:$E$56)/100))))</f>
        <v>0</v>
      </c>
      <c r="V299" s="244">
        <f t="shared" si="46"/>
        <v>0</v>
      </c>
      <c r="W299" s="251"/>
      <c r="X299" s="128">
        <f t="shared" si="47"/>
        <v>0</v>
      </c>
      <c r="Y299" s="128">
        <f t="shared" si="48"/>
        <v>0</v>
      </c>
      <c r="Z299" s="251"/>
      <c r="AA299" s="251"/>
      <c r="AB299" s="251"/>
    </row>
    <row r="300" spans="1:28" s="127" customFormat="1" x14ac:dyDescent="0.35">
      <c r="A300" s="214" t="s">
        <v>85</v>
      </c>
      <c r="B300" s="215">
        <v>105216</v>
      </c>
      <c r="C300" s="215" t="s">
        <v>77</v>
      </c>
      <c r="D300" s="215" t="s">
        <v>78</v>
      </c>
      <c r="E300" s="215">
        <v>70454810</v>
      </c>
      <c r="F300" s="215">
        <v>90</v>
      </c>
      <c r="G300" s="215" t="s">
        <v>755</v>
      </c>
      <c r="H300" s="221" t="s">
        <v>1330</v>
      </c>
      <c r="I300" s="234" t="s">
        <v>979</v>
      </c>
      <c r="J300" s="207">
        <v>10</v>
      </c>
      <c r="K300" s="211"/>
      <c r="L300" s="127" t="str">
        <f t="shared" si="41"/>
        <v>0070454810000090</v>
      </c>
      <c r="M300" s="127">
        <f t="shared" si="49"/>
        <v>16</v>
      </c>
      <c r="N300" s="127" t="str">
        <f t="shared" si="42"/>
        <v>00000000/Z_DVW</v>
      </c>
      <c r="O300" s="236">
        <f t="shared" si="43"/>
        <v>0</v>
      </c>
      <c r="P300" s="236">
        <f t="shared" si="44"/>
        <v>0</v>
      </c>
      <c r="Q300" s="236">
        <f t="shared" si="44"/>
        <v>0</v>
      </c>
      <c r="R300" s="236">
        <f t="shared" si="44"/>
        <v>0</v>
      </c>
      <c r="S300" s="238">
        <f>IF(O300=1,0,IF(P300=1,'WHT Rates - MPEG HEVC VIA'!$H$3,IF(Q300=1,'WHT Rates - MPEG HEVC VIA'!$H$11,IF(R300=1,'Via Summary'!$B$9,_xlfn.XLOOKUP(D300,'WHT Rates'!$B$4:$B$56,'WHT Rates'!$C$4:$C$56)/100))))</f>
        <v>0</v>
      </c>
      <c r="T300" s="244">
        <f t="shared" si="45"/>
        <v>0</v>
      </c>
      <c r="U300" s="238">
        <f>IF(O300=1,0,IF(P300=1,'WHT Rates - MPEG HEVC VIA'!$H$3,IF(Q300=1,'WHT Rates - MPEG HEVC VIA'!$H$11,IF(R300=1,'Via Summary'!$B$9,_xlfn.XLOOKUP(D300,'WHT Rates'!$B$4:$B$56,'WHT Rates'!$E$4:$E$56)/100))))</f>
        <v>0</v>
      </c>
      <c r="V300" s="244">
        <f t="shared" si="46"/>
        <v>0</v>
      </c>
      <c r="W300" s="251"/>
      <c r="X300" s="128">
        <f t="shared" si="47"/>
        <v>0</v>
      </c>
      <c r="Y300" s="128">
        <f t="shared" si="48"/>
        <v>0</v>
      </c>
      <c r="Z300" s="251"/>
      <c r="AA300" s="251"/>
      <c r="AB300" s="251"/>
    </row>
    <row r="301" spans="1:28" s="127" customFormat="1" x14ac:dyDescent="0.35">
      <c r="A301" s="214" t="s">
        <v>85</v>
      </c>
      <c r="B301" s="215">
        <v>105216</v>
      </c>
      <c r="C301" s="215" t="s">
        <v>77</v>
      </c>
      <c r="D301" s="215" t="s">
        <v>78</v>
      </c>
      <c r="E301" s="215">
        <v>70454824</v>
      </c>
      <c r="F301" s="215">
        <v>10</v>
      </c>
      <c r="G301" s="215" t="s">
        <v>694</v>
      </c>
      <c r="H301" s="221" t="s">
        <v>1331</v>
      </c>
      <c r="I301" s="234" t="s">
        <v>991</v>
      </c>
      <c r="J301" s="207">
        <v>51200</v>
      </c>
      <c r="K301" s="211"/>
      <c r="L301" s="127" t="str">
        <f t="shared" si="41"/>
        <v>0070454824000010</v>
      </c>
      <c r="M301" s="127">
        <f t="shared" si="49"/>
        <v>16</v>
      </c>
      <c r="N301" s="127" t="str">
        <f t="shared" si="42"/>
        <v>00000000/Z_DTV</v>
      </c>
      <c r="O301" s="236">
        <f t="shared" si="43"/>
        <v>0</v>
      </c>
      <c r="P301" s="236">
        <f t="shared" si="44"/>
        <v>0</v>
      </c>
      <c r="Q301" s="236">
        <f t="shared" si="44"/>
        <v>0</v>
      </c>
      <c r="R301" s="236">
        <f t="shared" si="44"/>
        <v>0</v>
      </c>
      <c r="S301" s="238">
        <f>IF(O301=1,0,IF(P301=1,'WHT Rates - MPEG HEVC VIA'!$H$3,IF(Q301=1,'WHT Rates - MPEG HEVC VIA'!$H$11,IF(R301=1,'Via Summary'!$B$9,_xlfn.XLOOKUP(D301,'WHT Rates'!$B$4:$B$56,'WHT Rates'!$C$4:$C$56)/100))))</f>
        <v>0</v>
      </c>
      <c r="T301" s="244">
        <f t="shared" si="45"/>
        <v>0</v>
      </c>
      <c r="U301" s="238">
        <f>IF(O301=1,0,IF(P301=1,'WHT Rates - MPEG HEVC VIA'!$H$3,IF(Q301=1,'WHT Rates - MPEG HEVC VIA'!$H$11,IF(R301=1,'Via Summary'!$B$9,_xlfn.XLOOKUP(D301,'WHT Rates'!$B$4:$B$56,'WHT Rates'!$E$4:$E$56)/100))))</f>
        <v>0</v>
      </c>
      <c r="V301" s="244">
        <f t="shared" si="46"/>
        <v>0</v>
      </c>
      <c r="W301" s="251"/>
      <c r="X301" s="128">
        <f t="shared" si="47"/>
        <v>0</v>
      </c>
      <c r="Y301" s="128">
        <f t="shared" si="48"/>
        <v>0</v>
      </c>
      <c r="Z301" s="251"/>
      <c r="AA301" s="251"/>
      <c r="AB301" s="251"/>
    </row>
    <row r="302" spans="1:28" s="127" customFormat="1" x14ac:dyDescent="0.35">
      <c r="A302" s="214" t="s">
        <v>965</v>
      </c>
      <c r="B302" s="215">
        <v>129715</v>
      </c>
      <c r="C302" s="215" t="s">
        <v>136</v>
      </c>
      <c r="D302" s="215" t="s">
        <v>137</v>
      </c>
      <c r="E302" s="215">
        <v>70454929</v>
      </c>
      <c r="F302" s="215">
        <v>10</v>
      </c>
      <c r="G302" s="215" t="s">
        <v>704</v>
      </c>
      <c r="H302" s="221" t="s">
        <v>1332</v>
      </c>
      <c r="I302" s="234" t="s">
        <v>978</v>
      </c>
      <c r="J302" s="207">
        <v>127581</v>
      </c>
      <c r="K302" s="211"/>
      <c r="L302" s="127" t="str">
        <f t="shared" si="41"/>
        <v>0070454929000010</v>
      </c>
      <c r="M302" s="127">
        <f t="shared" si="49"/>
        <v>16</v>
      </c>
      <c r="N302" s="127" t="str">
        <f t="shared" si="42"/>
        <v>00000000/Z_CVD</v>
      </c>
      <c r="O302" s="236">
        <f t="shared" si="43"/>
        <v>0</v>
      </c>
      <c r="P302" s="236">
        <f t="shared" si="44"/>
        <v>0</v>
      </c>
      <c r="Q302" s="236">
        <f t="shared" si="44"/>
        <v>0</v>
      </c>
      <c r="R302" s="236">
        <f t="shared" si="44"/>
        <v>0</v>
      </c>
      <c r="S302" s="238">
        <f>IF(O302=1,0,IF(P302=1,'WHT Rates - MPEG HEVC VIA'!$H$3,IF(Q302=1,'WHT Rates - MPEG HEVC VIA'!$H$11,IF(R302=1,'Via Summary'!$B$9,_xlfn.XLOOKUP(D302,'WHT Rates'!$B$4:$B$56,'WHT Rates'!$C$4:$C$56)/100))))</f>
        <v>0</v>
      </c>
      <c r="T302" s="244">
        <f t="shared" si="45"/>
        <v>0</v>
      </c>
      <c r="U302" s="238">
        <f>IF(O302=1,0,IF(P302=1,'WHT Rates - MPEG HEVC VIA'!$H$3,IF(Q302=1,'WHT Rates - MPEG HEVC VIA'!$H$11,IF(R302=1,'Via Summary'!$B$9,_xlfn.XLOOKUP(D302,'WHT Rates'!$B$4:$B$56,'WHT Rates'!$E$4:$E$56)/100))))</f>
        <v>0</v>
      </c>
      <c r="V302" s="244">
        <f t="shared" si="46"/>
        <v>0</v>
      </c>
      <c r="W302" s="251"/>
      <c r="X302" s="128">
        <f t="shared" si="47"/>
        <v>0</v>
      </c>
      <c r="Y302" s="128">
        <f t="shared" si="48"/>
        <v>0</v>
      </c>
      <c r="Z302" s="251"/>
      <c r="AA302" s="251"/>
      <c r="AB302" s="251"/>
    </row>
    <row r="303" spans="1:28" s="127" customFormat="1" x14ac:dyDescent="0.35">
      <c r="A303" s="214" t="s">
        <v>150</v>
      </c>
      <c r="B303" s="215">
        <v>105611</v>
      </c>
      <c r="C303" s="215" t="s">
        <v>136</v>
      </c>
      <c r="D303" s="215" t="s">
        <v>137</v>
      </c>
      <c r="E303" s="215">
        <v>70455074</v>
      </c>
      <c r="F303" s="215">
        <v>10</v>
      </c>
      <c r="G303" s="215" t="s">
        <v>706</v>
      </c>
      <c r="H303" s="221" t="s">
        <v>1333</v>
      </c>
      <c r="I303" s="234" t="s">
        <v>978</v>
      </c>
      <c r="J303" s="207">
        <v>475</v>
      </c>
      <c r="K303" s="211"/>
      <c r="L303" s="127" t="str">
        <f t="shared" si="41"/>
        <v>0070455074000010</v>
      </c>
      <c r="M303" s="127">
        <f t="shared" si="49"/>
        <v>16</v>
      </c>
      <c r="N303" s="127" t="str">
        <f t="shared" si="42"/>
        <v>00000000/Z_CSD</v>
      </c>
      <c r="O303" s="236">
        <f t="shared" si="43"/>
        <v>0</v>
      </c>
      <c r="P303" s="236">
        <f t="shared" si="44"/>
        <v>0</v>
      </c>
      <c r="Q303" s="236">
        <f t="shared" si="44"/>
        <v>0</v>
      </c>
      <c r="R303" s="236">
        <f t="shared" si="44"/>
        <v>0</v>
      </c>
      <c r="S303" s="238">
        <f>IF(O303=1,0,IF(P303=1,'WHT Rates - MPEG HEVC VIA'!$H$3,IF(Q303=1,'WHT Rates - MPEG HEVC VIA'!$H$11,IF(R303=1,'Via Summary'!$B$9,_xlfn.XLOOKUP(D303,'WHT Rates'!$B$4:$B$56,'WHT Rates'!$C$4:$C$56)/100))))</f>
        <v>0</v>
      </c>
      <c r="T303" s="244">
        <f t="shared" si="45"/>
        <v>0</v>
      </c>
      <c r="U303" s="238">
        <f>IF(O303=1,0,IF(P303=1,'WHT Rates - MPEG HEVC VIA'!$H$3,IF(Q303=1,'WHT Rates - MPEG HEVC VIA'!$H$11,IF(R303=1,'Via Summary'!$B$9,_xlfn.XLOOKUP(D303,'WHT Rates'!$B$4:$B$56,'WHT Rates'!$E$4:$E$56)/100))))</f>
        <v>0</v>
      </c>
      <c r="V303" s="244">
        <f t="shared" si="46"/>
        <v>0</v>
      </c>
      <c r="W303" s="251"/>
      <c r="X303" s="128">
        <f t="shared" si="47"/>
        <v>0</v>
      </c>
      <c r="Y303" s="128">
        <f t="shared" si="48"/>
        <v>0</v>
      </c>
      <c r="Z303" s="251"/>
      <c r="AA303" s="251"/>
      <c r="AB303" s="251"/>
    </row>
    <row r="304" spans="1:28" s="127" customFormat="1" x14ac:dyDescent="0.35">
      <c r="A304" s="214" t="s">
        <v>252</v>
      </c>
      <c r="B304" s="215">
        <v>118259</v>
      </c>
      <c r="C304" s="215" t="s">
        <v>56</v>
      </c>
      <c r="D304" s="215" t="s">
        <v>57</v>
      </c>
      <c r="E304" s="215">
        <v>70454727</v>
      </c>
      <c r="F304" s="215">
        <v>10</v>
      </c>
      <c r="G304" s="215" t="s">
        <v>724</v>
      </c>
      <c r="H304" s="221" t="s">
        <v>1334</v>
      </c>
      <c r="I304" s="234" t="s">
        <v>978</v>
      </c>
      <c r="J304" s="207"/>
      <c r="K304" s="211">
        <v>65995</v>
      </c>
      <c r="L304" s="127" t="str">
        <f t="shared" si="41"/>
        <v>0070454727000010</v>
      </c>
      <c r="M304" s="127">
        <f t="shared" si="49"/>
        <v>16</v>
      </c>
      <c r="N304" s="127" t="str">
        <f t="shared" si="42"/>
        <v>00000000/Z_CEA</v>
      </c>
      <c r="O304" s="236">
        <f t="shared" si="43"/>
        <v>0</v>
      </c>
      <c r="P304" s="236">
        <f t="shared" si="44"/>
        <v>0</v>
      </c>
      <c r="Q304" s="236">
        <f t="shared" si="44"/>
        <v>0</v>
      </c>
      <c r="R304" s="236">
        <f t="shared" si="44"/>
        <v>0</v>
      </c>
      <c r="S304" s="238">
        <f>IF(O304=1,0,IF(P304=1,'WHT Rates - MPEG HEVC VIA'!$H$3,IF(Q304=1,'WHT Rates - MPEG HEVC VIA'!$H$11,IF(R304=1,'Via Summary'!$B$9,_xlfn.XLOOKUP(D304,'WHT Rates'!$B$4:$B$56,'WHT Rates'!$C$4:$C$56)/100))))</f>
        <v>0</v>
      </c>
      <c r="T304" s="244">
        <f t="shared" si="45"/>
        <v>0</v>
      </c>
      <c r="U304" s="238">
        <f>IF(O304=1,0,IF(P304=1,'WHT Rates - MPEG HEVC VIA'!$H$3,IF(Q304=1,'WHT Rates - MPEG HEVC VIA'!$H$11,IF(R304=1,'Via Summary'!$B$9,_xlfn.XLOOKUP(D304,'WHT Rates'!$B$4:$B$56,'WHT Rates'!$E$4:$E$56)/100))))</f>
        <v>0</v>
      </c>
      <c r="V304" s="244">
        <f t="shared" si="46"/>
        <v>0</v>
      </c>
      <c r="W304" s="251"/>
      <c r="X304" s="128">
        <f t="shared" si="47"/>
        <v>0</v>
      </c>
      <c r="Y304" s="128">
        <f t="shared" si="48"/>
        <v>0</v>
      </c>
      <c r="Z304" s="251"/>
      <c r="AA304" s="251"/>
      <c r="AB304" s="251"/>
    </row>
    <row r="305" spans="1:28" s="127" customFormat="1" x14ac:dyDescent="0.35">
      <c r="A305" s="214" t="s">
        <v>270</v>
      </c>
      <c r="B305" s="215">
        <v>120965</v>
      </c>
      <c r="C305" s="215" t="s">
        <v>136</v>
      </c>
      <c r="D305" s="215" t="s">
        <v>137</v>
      </c>
      <c r="E305" s="215">
        <v>70455059</v>
      </c>
      <c r="F305" s="215">
        <v>10</v>
      </c>
      <c r="G305" s="215" t="s">
        <v>1061</v>
      </c>
      <c r="H305" s="221" t="s">
        <v>1335</v>
      </c>
      <c r="I305" s="234" t="s">
        <v>978</v>
      </c>
      <c r="J305" s="207">
        <v>-2000</v>
      </c>
      <c r="K305" s="211"/>
      <c r="L305" s="127" t="str">
        <f t="shared" si="41"/>
        <v>0070455059000010</v>
      </c>
      <c r="M305" s="127">
        <f t="shared" si="49"/>
        <v>16</v>
      </c>
      <c r="N305" s="127" t="str">
        <f t="shared" si="42"/>
        <v>00000000/CL CC1002</v>
      </c>
      <c r="O305" s="236">
        <f t="shared" si="43"/>
        <v>0</v>
      </c>
      <c r="P305" s="236">
        <f t="shared" si="44"/>
        <v>0</v>
      </c>
      <c r="Q305" s="236">
        <f t="shared" si="44"/>
        <v>0</v>
      </c>
      <c r="R305" s="236">
        <f t="shared" si="44"/>
        <v>0</v>
      </c>
      <c r="S305" s="238">
        <f>IF(O305=1,0,IF(P305=1,'WHT Rates - MPEG HEVC VIA'!$H$3,IF(Q305=1,'WHT Rates - MPEG HEVC VIA'!$H$11,IF(R305=1,'Via Summary'!$B$9,_xlfn.XLOOKUP(D305,'WHT Rates'!$B$4:$B$56,'WHT Rates'!$C$4:$C$56)/100))))</f>
        <v>0</v>
      </c>
      <c r="T305" s="244">
        <f t="shared" si="45"/>
        <v>0</v>
      </c>
      <c r="U305" s="238">
        <f>IF(O305=1,0,IF(P305=1,'WHT Rates - MPEG HEVC VIA'!$H$3,IF(Q305=1,'WHT Rates - MPEG HEVC VIA'!$H$11,IF(R305=1,'Via Summary'!$B$9,_xlfn.XLOOKUP(D305,'WHT Rates'!$B$4:$B$56,'WHT Rates'!$E$4:$E$56)/100))))</f>
        <v>0</v>
      </c>
      <c r="V305" s="244">
        <f t="shared" si="46"/>
        <v>0</v>
      </c>
      <c r="W305" s="251"/>
      <c r="X305" s="128">
        <f t="shared" si="47"/>
        <v>0</v>
      </c>
      <c r="Y305" s="128">
        <f t="shared" si="48"/>
        <v>0</v>
      </c>
      <c r="Z305" s="251"/>
      <c r="AA305" s="251"/>
      <c r="AB305" s="251"/>
    </row>
    <row r="306" spans="1:28" s="127" customFormat="1" x14ac:dyDescent="0.35">
      <c r="A306" s="214" t="s">
        <v>270</v>
      </c>
      <c r="B306" s="215">
        <v>120965</v>
      </c>
      <c r="C306" s="215" t="s">
        <v>136</v>
      </c>
      <c r="D306" s="215" t="s">
        <v>137</v>
      </c>
      <c r="E306" s="215">
        <v>70455059</v>
      </c>
      <c r="F306" s="215">
        <v>10</v>
      </c>
      <c r="G306" s="215" t="s">
        <v>702</v>
      </c>
      <c r="H306" s="221" t="s">
        <v>1335</v>
      </c>
      <c r="I306" s="234" t="s">
        <v>978</v>
      </c>
      <c r="J306" s="207">
        <v>35058</v>
      </c>
      <c r="K306" s="211"/>
      <c r="L306" s="127" t="str">
        <f t="shared" si="41"/>
        <v>0070455059000010</v>
      </c>
      <c r="M306" s="127">
        <f t="shared" si="49"/>
        <v>16</v>
      </c>
      <c r="N306" s="127" t="str">
        <f t="shared" si="42"/>
        <v>00000000/Z_STBIP</v>
      </c>
      <c r="O306" s="236">
        <f t="shared" si="43"/>
        <v>0</v>
      </c>
      <c r="P306" s="236">
        <f t="shared" si="44"/>
        <v>0</v>
      </c>
      <c r="Q306" s="236">
        <f t="shared" si="44"/>
        <v>0</v>
      </c>
      <c r="R306" s="236">
        <f t="shared" si="44"/>
        <v>0</v>
      </c>
      <c r="S306" s="238">
        <f>IF(O306=1,0,IF(P306=1,'WHT Rates - MPEG HEVC VIA'!$H$3,IF(Q306=1,'WHT Rates - MPEG HEVC VIA'!$H$11,IF(R306=1,'Via Summary'!$B$9,_xlfn.XLOOKUP(D306,'WHT Rates'!$B$4:$B$56,'WHT Rates'!$C$4:$C$56)/100))))</f>
        <v>0</v>
      </c>
      <c r="T306" s="244">
        <f t="shared" si="45"/>
        <v>0</v>
      </c>
      <c r="U306" s="238">
        <f>IF(O306=1,0,IF(P306=1,'WHT Rates - MPEG HEVC VIA'!$H$3,IF(Q306=1,'WHT Rates - MPEG HEVC VIA'!$H$11,IF(R306=1,'Via Summary'!$B$9,_xlfn.XLOOKUP(D306,'WHT Rates'!$B$4:$B$56,'WHT Rates'!$E$4:$E$56)/100))))</f>
        <v>0</v>
      </c>
      <c r="V306" s="244">
        <f t="shared" si="46"/>
        <v>0</v>
      </c>
      <c r="W306" s="251"/>
      <c r="X306" s="128">
        <f t="shared" si="47"/>
        <v>0</v>
      </c>
      <c r="Y306" s="128">
        <f t="shared" si="48"/>
        <v>0</v>
      </c>
      <c r="Z306" s="251"/>
      <c r="AA306" s="251"/>
      <c r="AB306" s="251"/>
    </row>
    <row r="307" spans="1:28" s="127" customFormat="1" x14ac:dyDescent="0.35">
      <c r="A307" s="214" t="s">
        <v>671</v>
      </c>
      <c r="B307" s="215">
        <v>105619</v>
      </c>
      <c r="C307" s="215" t="s">
        <v>136</v>
      </c>
      <c r="D307" s="215" t="s">
        <v>137</v>
      </c>
      <c r="E307" s="215">
        <v>70455090</v>
      </c>
      <c r="F307" s="215">
        <v>10</v>
      </c>
      <c r="G307" s="215" t="s">
        <v>700</v>
      </c>
      <c r="H307" s="221" t="s">
        <v>1336</v>
      </c>
      <c r="I307" s="234" t="s">
        <v>979</v>
      </c>
      <c r="J307" s="207">
        <v>250000</v>
      </c>
      <c r="K307" s="211"/>
      <c r="L307" s="127" t="str">
        <f t="shared" si="41"/>
        <v>0070455090000010</v>
      </c>
      <c r="M307" s="127">
        <f t="shared" si="49"/>
        <v>16</v>
      </c>
      <c r="N307" s="127" t="str">
        <f t="shared" si="42"/>
        <v>00000000/Z_DMA</v>
      </c>
      <c r="O307" s="236">
        <f t="shared" si="43"/>
        <v>0</v>
      </c>
      <c r="P307" s="236">
        <f t="shared" si="44"/>
        <v>0</v>
      </c>
      <c r="Q307" s="236">
        <f t="shared" si="44"/>
        <v>0</v>
      </c>
      <c r="R307" s="236">
        <f t="shared" si="44"/>
        <v>0</v>
      </c>
      <c r="S307" s="238">
        <f>IF(O307=1,0,IF(P307=1,'WHT Rates - MPEG HEVC VIA'!$H$3,IF(Q307=1,'WHT Rates - MPEG HEVC VIA'!$H$11,IF(R307=1,'Via Summary'!$B$9,_xlfn.XLOOKUP(D307,'WHT Rates'!$B$4:$B$56,'WHT Rates'!$C$4:$C$56)/100))))</f>
        <v>0</v>
      </c>
      <c r="T307" s="244">
        <f t="shared" si="45"/>
        <v>0</v>
      </c>
      <c r="U307" s="238">
        <f>IF(O307=1,0,IF(P307=1,'WHT Rates - MPEG HEVC VIA'!$H$3,IF(Q307=1,'WHT Rates - MPEG HEVC VIA'!$H$11,IF(R307=1,'Via Summary'!$B$9,_xlfn.XLOOKUP(D307,'WHT Rates'!$B$4:$B$56,'WHT Rates'!$E$4:$E$56)/100))))</f>
        <v>0</v>
      </c>
      <c r="V307" s="244">
        <f t="shared" si="46"/>
        <v>0</v>
      </c>
      <c r="W307" s="251"/>
      <c r="X307" s="128">
        <f t="shared" si="47"/>
        <v>0</v>
      </c>
      <c r="Y307" s="128">
        <f t="shared" si="48"/>
        <v>0</v>
      </c>
      <c r="Z307" s="251"/>
      <c r="AA307" s="251"/>
      <c r="AB307" s="251"/>
    </row>
    <row r="308" spans="1:28" s="127" customFormat="1" x14ac:dyDescent="0.35">
      <c r="A308" s="214" t="s">
        <v>185</v>
      </c>
      <c r="B308" s="215">
        <v>106927</v>
      </c>
      <c r="C308" s="215" t="s">
        <v>24</v>
      </c>
      <c r="D308" s="215" t="s">
        <v>25</v>
      </c>
      <c r="E308" s="215">
        <v>70454944</v>
      </c>
      <c r="F308" s="215">
        <v>10</v>
      </c>
      <c r="G308" s="215" t="s">
        <v>753</v>
      </c>
      <c r="H308" s="221" t="s">
        <v>1337</v>
      </c>
      <c r="I308" s="234" t="s">
        <v>978</v>
      </c>
      <c r="J308" s="207">
        <v>79442.100000000006</v>
      </c>
      <c r="K308" s="211"/>
      <c r="L308" s="127" t="str">
        <f t="shared" si="41"/>
        <v>0070454944000010</v>
      </c>
      <c r="M308" s="127">
        <f t="shared" si="49"/>
        <v>16</v>
      </c>
      <c r="N308" s="127" t="str">
        <f t="shared" si="42"/>
        <v>00000000/Z_DVK</v>
      </c>
      <c r="O308" s="236">
        <f t="shared" si="43"/>
        <v>0</v>
      </c>
      <c r="P308" s="236">
        <f t="shared" si="44"/>
        <v>0</v>
      </c>
      <c r="Q308" s="236">
        <f t="shared" si="44"/>
        <v>0</v>
      </c>
      <c r="R308" s="236">
        <f t="shared" si="44"/>
        <v>0</v>
      </c>
      <c r="S308" s="238">
        <f>IF(O308=1,0,IF(P308=1,'WHT Rates - MPEG HEVC VIA'!$H$3,IF(Q308=1,'WHT Rates - MPEG HEVC VIA'!$H$11,IF(R308=1,'Via Summary'!$B$9,_xlfn.XLOOKUP(D308,'WHT Rates'!$B$4:$B$56,'WHT Rates'!$C$4:$C$56)/100))))</f>
        <v>0.1</v>
      </c>
      <c r="T308" s="244">
        <f t="shared" si="45"/>
        <v>7944.2100000000009</v>
      </c>
      <c r="U308" s="238">
        <f>IF(O308=1,0,IF(P308=1,'WHT Rates - MPEG HEVC VIA'!$H$3,IF(Q308=1,'WHT Rates - MPEG HEVC VIA'!$H$11,IF(R308=1,'Via Summary'!$B$9,_xlfn.XLOOKUP(D308,'WHT Rates'!$B$4:$B$56,'WHT Rates'!$E$4:$E$56)/100))))</f>
        <v>0.1</v>
      </c>
      <c r="V308" s="244">
        <f t="shared" si="46"/>
        <v>0</v>
      </c>
      <c r="W308" s="251"/>
      <c r="X308" s="128">
        <f t="shared" si="47"/>
        <v>-7944.21</v>
      </c>
      <c r="Y308" s="128">
        <f t="shared" si="48"/>
        <v>0</v>
      </c>
      <c r="Z308" s="251"/>
      <c r="AA308" s="251"/>
      <c r="AB308" s="251"/>
    </row>
    <row r="309" spans="1:28" s="127" customFormat="1" x14ac:dyDescent="0.35">
      <c r="A309" s="214" t="s">
        <v>185</v>
      </c>
      <c r="B309" s="215">
        <v>106927</v>
      </c>
      <c r="C309" s="215" t="s">
        <v>24</v>
      </c>
      <c r="D309" s="215" t="s">
        <v>25</v>
      </c>
      <c r="E309" s="215">
        <v>70454944</v>
      </c>
      <c r="F309" s="215">
        <v>20</v>
      </c>
      <c r="G309" s="215" t="s">
        <v>700</v>
      </c>
      <c r="H309" s="221" t="s">
        <v>1338</v>
      </c>
      <c r="I309" s="234" t="s">
        <v>978</v>
      </c>
      <c r="J309" s="207">
        <v>6420.37</v>
      </c>
      <c r="K309" s="211"/>
      <c r="L309" s="127" t="str">
        <f t="shared" si="41"/>
        <v>0070454944000020</v>
      </c>
      <c r="M309" s="127">
        <f t="shared" si="49"/>
        <v>16</v>
      </c>
      <c r="N309" s="127" t="str">
        <f t="shared" si="42"/>
        <v>00000000/Z_DMA</v>
      </c>
      <c r="O309" s="236">
        <f t="shared" si="43"/>
        <v>0</v>
      </c>
      <c r="P309" s="236">
        <f t="shared" si="44"/>
        <v>0</v>
      </c>
      <c r="Q309" s="236">
        <f t="shared" si="44"/>
        <v>0</v>
      </c>
      <c r="R309" s="236">
        <f t="shared" si="44"/>
        <v>0</v>
      </c>
      <c r="S309" s="238">
        <f>IF(O309=1,0,IF(P309=1,'WHT Rates - MPEG HEVC VIA'!$H$3,IF(Q309=1,'WHT Rates - MPEG HEVC VIA'!$H$11,IF(R309=1,'Via Summary'!$B$9,_xlfn.XLOOKUP(D309,'WHT Rates'!$B$4:$B$56,'WHT Rates'!$C$4:$C$56)/100))))</f>
        <v>0.1</v>
      </c>
      <c r="T309" s="244">
        <f t="shared" si="45"/>
        <v>642.03700000000003</v>
      </c>
      <c r="U309" s="238">
        <f>IF(O309=1,0,IF(P309=1,'WHT Rates - MPEG HEVC VIA'!$H$3,IF(Q309=1,'WHT Rates - MPEG HEVC VIA'!$H$11,IF(R309=1,'Via Summary'!$B$9,_xlfn.XLOOKUP(D309,'WHT Rates'!$B$4:$B$56,'WHT Rates'!$E$4:$E$56)/100))))</f>
        <v>0.1</v>
      </c>
      <c r="V309" s="244">
        <f t="shared" si="46"/>
        <v>0</v>
      </c>
      <c r="W309" s="251"/>
      <c r="X309" s="128">
        <f t="shared" si="47"/>
        <v>-642.04</v>
      </c>
      <c r="Y309" s="128">
        <f t="shared" si="48"/>
        <v>0</v>
      </c>
      <c r="Z309" s="251"/>
      <c r="AA309" s="251"/>
      <c r="AB309" s="251"/>
    </row>
    <row r="310" spans="1:28" s="127" customFormat="1" x14ac:dyDescent="0.35">
      <c r="A310" s="214" t="s">
        <v>28</v>
      </c>
      <c r="B310" s="215">
        <v>105034</v>
      </c>
      <c r="C310" s="215" t="s">
        <v>29</v>
      </c>
      <c r="D310" s="215" t="s">
        <v>30</v>
      </c>
      <c r="E310" s="215">
        <v>70454864</v>
      </c>
      <c r="F310" s="215">
        <v>10</v>
      </c>
      <c r="G310" s="215" t="s">
        <v>696</v>
      </c>
      <c r="H310" s="221" t="s">
        <v>1339</v>
      </c>
      <c r="I310" s="234" t="s">
        <v>978</v>
      </c>
      <c r="J310" s="207">
        <v>2924.69</v>
      </c>
      <c r="K310" s="211"/>
      <c r="L310" s="127" t="str">
        <f t="shared" si="41"/>
        <v>0070454864000010</v>
      </c>
      <c r="M310" s="127">
        <f t="shared" si="49"/>
        <v>16</v>
      </c>
      <c r="N310" s="127" t="str">
        <f t="shared" si="42"/>
        <v>00000000/Z_SPKA</v>
      </c>
      <c r="O310" s="236">
        <f t="shared" si="43"/>
        <v>0</v>
      </c>
      <c r="P310" s="236">
        <f t="shared" si="44"/>
        <v>0</v>
      </c>
      <c r="Q310" s="236">
        <f t="shared" si="44"/>
        <v>0</v>
      </c>
      <c r="R310" s="236">
        <f t="shared" si="44"/>
        <v>0</v>
      </c>
      <c r="S310" s="238">
        <f>IF(O310=1,0,IF(P310=1,'WHT Rates - MPEG HEVC VIA'!$H$3,IF(Q310=1,'WHT Rates - MPEG HEVC VIA'!$H$11,IF(R310=1,'Via Summary'!$B$9,_xlfn.XLOOKUP(D310,'WHT Rates'!$B$4:$B$56,'WHT Rates'!$C$4:$C$56)/100))))</f>
        <v>4.9500000000000002E-2</v>
      </c>
      <c r="T310" s="244">
        <f t="shared" si="45"/>
        <v>144.772155</v>
      </c>
      <c r="U310" s="238">
        <f>IF(O310=1,0,IF(P310=1,'WHT Rates - MPEG HEVC VIA'!$H$3,IF(Q310=1,'WHT Rates - MPEG HEVC VIA'!$H$11,IF(R310=1,'Via Summary'!$B$9,_xlfn.XLOOKUP(D310,'WHT Rates'!$B$4:$B$56,'WHT Rates'!$E$4:$E$56)/100))))</f>
        <v>0.03</v>
      </c>
      <c r="V310" s="244">
        <f t="shared" si="46"/>
        <v>0</v>
      </c>
      <c r="W310" s="251"/>
      <c r="X310" s="128">
        <f t="shared" si="47"/>
        <v>-144.77000000000001</v>
      </c>
      <c r="Y310" s="128">
        <f t="shared" si="48"/>
        <v>0</v>
      </c>
      <c r="Z310" s="251"/>
      <c r="AA310" s="251"/>
      <c r="AB310" s="251"/>
    </row>
    <row r="311" spans="1:28" s="127" customFormat="1" x14ac:dyDescent="0.35">
      <c r="A311" s="214" t="s">
        <v>96</v>
      </c>
      <c r="B311" s="215">
        <v>105251</v>
      </c>
      <c r="C311" s="215" t="s">
        <v>77</v>
      </c>
      <c r="D311" s="215" t="s">
        <v>78</v>
      </c>
      <c r="E311" s="215">
        <v>70454734</v>
      </c>
      <c r="F311" s="215">
        <v>10</v>
      </c>
      <c r="G311" s="215" t="s">
        <v>736</v>
      </c>
      <c r="H311" s="221" t="s">
        <v>1340</v>
      </c>
      <c r="I311" s="234" t="s">
        <v>982</v>
      </c>
      <c r="J311" s="207">
        <v>3733</v>
      </c>
      <c r="K311" s="211"/>
      <c r="L311" s="127" t="str">
        <f t="shared" si="41"/>
        <v>0070454734000010</v>
      </c>
      <c r="M311" s="127">
        <f t="shared" si="49"/>
        <v>16</v>
      </c>
      <c r="N311" s="127" t="str">
        <f t="shared" si="42"/>
        <v>00000000/Z_DSNR</v>
      </c>
      <c r="O311" s="236">
        <f t="shared" si="43"/>
        <v>0</v>
      </c>
      <c r="P311" s="236">
        <f t="shared" si="44"/>
        <v>0</v>
      </c>
      <c r="Q311" s="236">
        <f t="shared" si="44"/>
        <v>0</v>
      </c>
      <c r="R311" s="236">
        <f t="shared" si="44"/>
        <v>0</v>
      </c>
      <c r="S311" s="238">
        <f>IF(O311=1,0,IF(P311=1,'WHT Rates - MPEG HEVC VIA'!$H$3,IF(Q311=1,'WHT Rates - MPEG HEVC VIA'!$H$11,IF(R311=1,'Via Summary'!$B$9,_xlfn.XLOOKUP(D311,'WHT Rates'!$B$4:$B$56,'WHT Rates'!$C$4:$C$56)/100))))</f>
        <v>0</v>
      </c>
      <c r="T311" s="244">
        <f t="shared" si="45"/>
        <v>0</v>
      </c>
      <c r="U311" s="238">
        <f>IF(O311=1,0,IF(P311=1,'WHT Rates - MPEG HEVC VIA'!$H$3,IF(Q311=1,'WHT Rates - MPEG HEVC VIA'!$H$11,IF(R311=1,'Via Summary'!$B$9,_xlfn.XLOOKUP(D311,'WHT Rates'!$B$4:$B$56,'WHT Rates'!$E$4:$E$56)/100))))</f>
        <v>0</v>
      </c>
      <c r="V311" s="244">
        <f t="shared" si="46"/>
        <v>0</v>
      </c>
      <c r="W311" s="251"/>
      <c r="X311" s="128">
        <f t="shared" si="47"/>
        <v>0</v>
      </c>
      <c r="Y311" s="128">
        <f t="shared" si="48"/>
        <v>0</v>
      </c>
      <c r="Z311" s="251"/>
      <c r="AA311" s="251"/>
      <c r="AB311" s="251"/>
    </row>
    <row r="312" spans="1:28" s="127" customFormat="1" x14ac:dyDescent="0.35">
      <c r="A312" s="214" t="s">
        <v>672</v>
      </c>
      <c r="B312" s="215">
        <v>112446</v>
      </c>
      <c r="C312" s="215" t="s">
        <v>136</v>
      </c>
      <c r="D312" s="215" t="s">
        <v>137</v>
      </c>
      <c r="E312" s="215">
        <v>70454714</v>
      </c>
      <c r="F312" s="215">
        <v>10</v>
      </c>
      <c r="G312" s="215" t="s">
        <v>725</v>
      </c>
      <c r="H312" s="221" t="s">
        <v>1341</v>
      </c>
      <c r="I312" s="234" t="s">
        <v>980</v>
      </c>
      <c r="J312" s="207">
        <v>1451</v>
      </c>
      <c r="K312" s="211"/>
      <c r="L312" s="127" t="str">
        <f t="shared" si="41"/>
        <v>0070454714000010</v>
      </c>
      <c r="M312" s="127">
        <f t="shared" si="49"/>
        <v>16</v>
      </c>
      <c r="N312" s="127" t="str">
        <f t="shared" si="42"/>
        <v>00000000/Z_DEC</v>
      </c>
      <c r="O312" s="236">
        <f t="shared" si="43"/>
        <v>0</v>
      </c>
      <c r="P312" s="236">
        <f t="shared" si="44"/>
        <v>0</v>
      </c>
      <c r="Q312" s="236">
        <f t="shared" si="44"/>
        <v>0</v>
      </c>
      <c r="R312" s="236">
        <f t="shared" si="44"/>
        <v>0</v>
      </c>
      <c r="S312" s="238">
        <f>IF(O312=1,0,IF(P312=1,'WHT Rates - MPEG HEVC VIA'!$H$3,IF(Q312=1,'WHT Rates - MPEG HEVC VIA'!$H$11,IF(R312=1,'Via Summary'!$B$9,_xlfn.XLOOKUP(D312,'WHT Rates'!$B$4:$B$56,'WHT Rates'!$C$4:$C$56)/100))))</f>
        <v>0</v>
      </c>
      <c r="T312" s="244">
        <f t="shared" si="45"/>
        <v>0</v>
      </c>
      <c r="U312" s="238">
        <f>IF(O312=1,0,IF(P312=1,'WHT Rates - MPEG HEVC VIA'!$H$3,IF(Q312=1,'WHT Rates - MPEG HEVC VIA'!$H$11,IF(R312=1,'Via Summary'!$B$9,_xlfn.XLOOKUP(D312,'WHT Rates'!$B$4:$B$56,'WHT Rates'!$E$4:$E$56)/100))))</f>
        <v>0</v>
      </c>
      <c r="V312" s="244">
        <f t="shared" si="46"/>
        <v>0</v>
      </c>
      <c r="W312" s="251"/>
      <c r="X312" s="128">
        <f t="shared" si="47"/>
        <v>0</v>
      </c>
      <c r="Y312" s="128">
        <f t="shared" si="48"/>
        <v>0</v>
      </c>
      <c r="Z312" s="251"/>
      <c r="AA312" s="251"/>
      <c r="AB312" s="251"/>
    </row>
    <row r="313" spans="1:28" s="127" customFormat="1" x14ac:dyDescent="0.35">
      <c r="A313" s="214" t="s">
        <v>276</v>
      </c>
      <c r="B313" s="215">
        <v>121249</v>
      </c>
      <c r="C313" s="215" t="s">
        <v>120</v>
      </c>
      <c r="D313" s="215" t="s">
        <v>121</v>
      </c>
      <c r="E313" s="215">
        <v>70454702</v>
      </c>
      <c r="F313" s="215">
        <v>10</v>
      </c>
      <c r="G313" s="215" t="s">
        <v>733</v>
      </c>
      <c r="H313" s="221" t="s">
        <v>1342</v>
      </c>
      <c r="I313" s="234" t="s">
        <v>978</v>
      </c>
      <c r="J313" s="207">
        <v>2307.38</v>
      </c>
      <c r="K313" s="211"/>
      <c r="L313" s="127" t="str">
        <f t="shared" si="41"/>
        <v>0070454702000010</v>
      </c>
      <c r="M313" s="127">
        <f t="shared" si="49"/>
        <v>16</v>
      </c>
      <c r="N313" s="127" t="str">
        <f t="shared" si="42"/>
        <v>00000000/Z_HNS</v>
      </c>
      <c r="O313" s="236">
        <f t="shared" si="43"/>
        <v>0</v>
      </c>
      <c r="P313" s="236">
        <f t="shared" si="44"/>
        <v>0</v>
      </c>
      <c r="Q313" s="236">
        <f t="shared" si="44"/>
        <v>0</v>
      </c>
      <c r="R313" s="236">
        <f t="shared" si="44"/>
        <v>0</v>
      </c>
      <c r="S313" s="238">
        <f>IF(O313=1,0,IF(P313=1,'WHT Rates - MPEG HEVC VIA'!$H$3,IF(Q313=1,'WHT Rates - MPEG HEVC VIA'!$H$11,IF(R313=1,'Via Summary'!$B$9,_xlfn.XLOOKUP(D313,'WHT Rates'!$B$4:$B$56,'WHT Rates'!$C$4:$C$56)/100))))</f>
        <v>0.2</v>
      </c>
      <c r="T313" s="244">
        <f t="shared" si="45"/>
        <v>461.47600000000006</v>
      </c>
      <c r="U313" s="238">
        <f>IF(O313=1,0,IF(P313=1,'WHT Rates - MPEG HEVC VIA'!$H$3,IF(Q313=1,'WHT Rates - MPEG HEVC VIA'!$H$11,IF(R313=1,'Via Summary'!$B$9,_xlfn.XLOOKUP(D313,'WHT Rates'!$B$4:$B$56,'WHT Rates'!$E$4:$E$56)/100))))</f>
        <v>0.1</v>
      </c>
      <c r="V313" s="244">
        <f t="shared" si="46"/>
        <v>0</v>
      </c>
      <c r="W313" s="251"/>
      <c r="X313" s="128">
        <f t="shared" si="47"/>
        <v>-461.48</v>
      </c>
      <c r="Y313" s="128">
        <f t="shared" si="48"/>
        <v>0</v>
      </c>
      <c r="Z313" s="251"/>
      <c r="AA313" s="251"/>
      <c r="AB313" s="251"/>
    </row>
    <row r="314" spans="1:28" s="127" customFormat="1" x14ac:dyDescent="0.35">
      <c r="A314" s="214" t="s">
        <v>300</v>
      </c>
      <c r="B314" s="215">
        <v>125714</v>
      </c>
      <c r="C314" s="215" t="s">
        <v>24</v>
      </c>
      <c r="D314" s="215" t="s">
        <v>25</v>
      </c>
      <c r="E314" s="215">
        <v>70454805</v>
      </c>
      <c r="F314" s="215">
        <v>10</v>
      </c>
      <c r="G314" s="215" t="s">
        <v>717</v>
      </c>
      <c r="H314" s="221" t="s">
        <v>1343</v>
      </c>
      <c r="I314" s="234" t="s">
        <v>979</v>
      </c>
      <c r="J314" s="207">
        <v>7829.01</v>
      </c>
      <c r="K314" s="211"/>
      <c r="L314" s="127" t="str">
        <f t="shared" si="41"/>
        <v>0070454805000010</v>
      </c>
      <c r="M314" s="127">
        <f t="shared" si="49"/>
        <v>16</v>
      </c>
      <c r="N314" s="127" t="str">
        <f t="shared" si="42"/>
        <v>00000000/Z_DMT</v>
      </c>
      <c r="O314" s="236">
        <f t="shared" si="43"/>
        <v>0</v>
      </c>
      <c r="P314" s="236">
        <f t="shared" si="44"/>
        <v>0</v>
      </c>
      <c r="Q314" s="236">
        <f t="shared" si="44"/>
        <v>0</v>
      </c>
      <c r="R314" s="236">
        <f t="shared" si="44"/>
        <v>0</v>
      </c>
      <c r="S314" s="238">
        <f>IF(O314=1,0,IF(P314=1,'WHT Rates - MPEG HEVC VIA'!$H$3,IF(Q314=1,'WHT Rates - MPEG HEVC VIA'!$H$11,IF(R314=1,'Via Summary'!$B$9,_xlfn.XLOOKUP(D314,'WHT Rates'!$B$4:$B$56,'WHT Rates'!$C$4:$C$56)/100))))</f>
        <v>0.1</v>
      </c>
      <c r="T314" s="244">
        <f t="shared" si="45"/>
        <v>782.90100000000007</v>
      </c>
      <c r="U314" s="238">
        <f>IF(O314=1,0,IF(P314=1,'WHT Rates - MPEG HEVC VIA'!$H$3,IF(Q314=1,'WHT Rates - MPEG HEVC VIA'!$H$11,IF(R314=1,'Via Summary'!$B$9,_xlfn.XLOOKUP(D314,'WHT Rates'!$B$4:$B$56,'WHT Rates'!$E$4:$E$56)/100))))</f>
        <v>0.1</v>
      </c>
      <c r="V314" s="244">
        <f t="shared" si="46"/>
        <v>0</v>
      </c>
      <c r="W314" s="251"/>
      <c r="X314" s="128">
        <f t="shared" si="47"/>
        <v>-782.9</v>
      </c>
      <c r="Y314" s="128">
        <f t="shared" si="48"/>
        <v>0</v>
      </c>
      <c r="Z314" s="251"/>
      <c r="AA314" s="251"/>
      <c r="AB314" s="251"/>
    </row>
    <row r="315" spans="1:28" s="127" customFormat="1" x14ac:dyDescent="0.35">
      <c r="A315" s="214" t="s">
        <v>300</v>
      </c>
      <c r="B315" s="215">
        <v>125714</v>
      </c>
      <c r="C315" s="215" t="s">
        <v>24</v>
      </c>
      <c r="D315" s="215" t="s">
        <v>25</v>
      </c>
      <c r="E315" s="215">
        <v>70454805</v>
      </c>
      <c r="F315" s="215">
        <v>20</v>
      </c>
      <c r="G315" s="215" t="s">
        <v>718</v>
      </c>
      <c r="H315" s="221" t="s">
        <v>1344</v>
      </c>
      <c r="I315" s="234" t="s">
        <v>979</v>
      </c>
      <c r="J315" s="207">
        <v>130885.29</v>
      </c>
      <c r="K315" s="211"/>
      <c r="L315" s="127" t="str">
        <f t="shared" si="41"/>
        <v>0070454805000020</v>
      </c>
      <c r="M315" s="127">
        <f t="shared" si="49"/>
        <v>16</v>
      </c>
      <c r="N315" s="127" t="str">
        <f t="shared" si="42"/>
        <v>00000000/Z_DTB</v>
      </c>
      <c r="O315" s="236">
        <f t="shared" si="43"/>
        <v>0</v>
      </c>
      <c r="P315" s="236">
        <f t="shared" si="44"/>
        <v>0</v>
      </c>
      <c r="Q315" s="236">
        <f t="shared" si="44"/>
        <v>0</v>
      </c>
      <c r="R315" s="236">
        <f t="shared" si="44"/>
        <v>0</v>
      </c>
      <c r="S315" s="238">
        <f>IF(O315=1,0,IF(P315=1,'WHT Rates - MPEG HEVC VIA'!$H$3,IF(Q315=1,'WHT Rates - MPEG HEVC VIA'!$H$11,IF(R315=1,'Via Summary'!$B$9,_xlfn.XLOOKUP(D315,'WHT Rates'!$B$4:$B$56,'WHT Rates'!$C$4:$C$56)/100))))</f>
        <v>0.1</v>
      </c>
      <c r="T315" s="244">
        <f t="shared" si="45"/>
        <v>13088.529</v>
      </c>
      <c r="U315" s="238">
        <f>IF(O315=1,0,IF(P315=1,'WHT Rates - MPEG HEVC VIA'!$H$3,IF(Q315=1,'WHT Rates - MPEG HEVC VIA'!$H$11,IF(R315=1,'Via Summary'!$B$9,_xlfn.XLOOKUP(D315,'WHT Rates'!$B$4:$B$56,'WHT Rates'!$E$4:$E$56)/100))))</f>
        <v>0.1</v>
      </c>
      <c r="V315" s="244">
        <f t="shared" si="46"/>
        <v>0</v>
      </c>
      <c r="W315" s="251"/>
      <c r="X315" s="128">
        <f t="shared" si="47"/>
        <v>-13088.53</v>
      </c>
      <c r="Y315" s="128">
        <f t="shared" si="48"/>
        <v>0</v>
      </c>
      <c r="Z315" s="251"/>
      <c r="AA315" s="251"/>
      <c r="AB315" s="251"/>
    </row>
    <row r="316" spans="1:28" s="127" customFormat="1" x14ac:dyDescent="0.35">
      <c r="A316" s="214" t="s">
        <v>959</v>
      </c>
      <c r="B316" s="215">
        <v>129518</v>
      </c>
      <c r="C316" s="215" t="s">
        <v>24</v>
      </c>
      <c r="D316" s="215" t="s">
        <v>25</v>
      </c>
      <c r="E316" s="215">
        <v>70454887</v>
      </c>
      <c r="F316" s="215">
        <v>10</v>
      </c>
      <c r="G316" s="215" t="s">
        <v>694</v>
      </c>
      <c r="H316" s="221" t="s">
        <v>1345</v>
      </c>
      <c r="I316" s="234" t="s">
        <v>979</v>
      </c>
      <c r="J316" s="207">
        <v>2403</v>
      </c>
      <c r="K316" s="211"/>
      <c r="L316" s="127" t="str">
        <f t="shared" si="41"/>
        <v>0070454887000010</v>
      </c>
      <c r="M316" s="127">
        <f t="shared" si="49"/>
        <v>16</v>
      </c>
      <c r="N316" s="127" t="str">
        <f t="shared" si="42"/>
        <v>00000000/Z_DTV</v>
      </c>
      <c r="O316" s="236">
        <f t="shared" si="43"/>
        <v>0</v>
      </c>
      <c r="P316" s="236">
        <f t="shared" si="44"/>
        <v>0</v>
      </c>
      <c r="Q316" s="236">
        <f t="shared" si="44"/>
        <v>0</v>
      </c>
      <c r="R316" s="236">
        <f t="shared" si="44"/>
        <v>0</v>
      </c>
      <c r="S316" s="238">
        <f>IF(O316=1,0,IF(P316=1,'WHT Rates - MPEG HEVC VIA'!$H$3,IF(Q316=1,'WHT Rates - MPEG HEVC VIA'!$H$11,IF(R316=1,'Via Summary'!$B$9,_xlfn.XLOOKUP(D316,'WHT Rates'!$B$4:$B$56,'WHT Rates'!$C$4:$C$56)/100))))</f>
        <v>0.1</v>
      </c>
      <c r="T316" s="244">
        <f t="shared" si="45"/>
        <v>240.3</v>
      </c>
      <c r="U316" s="238">
        <f>IF(O316=1,0,IF(P316=1,'WHT Rates - MPEG HEVC VIA'!$H$3,IF(Q316=1,'WHT Rates - MPEG HEVC VIA'!$H$11,IF(R316=1,'Via Summary'!$B$9,_xlfn.XLOOKUP(D316,'WHT Rates'!$B$4:$B$56,'WHT Rates'!$E$4:$E$56)/100))))</f>
        <v>0.1</v>
      </c>
      <c r="V316" s="244">
        <f t="shared" si="46"/>
        <v>0</v>
      </c>
      <c r="W316" s="251"/>
      <c r="X316" s="128">
        <f t="shared" si="47"/>
        <v>-240.3</v>
      </c>
      <c r="Y316" s="128">
        <f t="shared" si="48"/>
        <v>0</v>
      </c>
      <c r="Z316" s="251"/>
      <c r="AA316" s="251"/>
      <c r="AB316" s="251"/>
    </row>
    <row r="317" spans="1:28" s="127" customFormat="1" x14ac:dyDescent="0.35">
      <c r="A317" s="214" t="s">
        <v>673</v>
      </c>
      <c r="B317" s="215">
        <v>105038</v>
      </c>
      <c r="C317" s="215" t="s">
        <v>24</v>
      </c>
      <c r="D317" s="215" t="s">
        <v>25</v>
      </c>
      <c r="E317" s="215">
        <v>70454878</v>
      </c>
      <c r="F317" s="215">
        <v>10</v>
      </c>
      <c r="G317" s="215" t="s">
        <v>717</v>
      </c>
      <c r="H317" s="221" t="s">
        <v>1346</v>
      </c>
      <c r="I317" s="234" t="s">
        <v>979</v>
      </c>
      <c r="J317" s="207">
        <v>7619.8</v>
      </c>
      <c r="K317" s="211"/>
      <c r="L317" s="127" t="str">
        <f t="shared" si="41"/>
        <v>0070454878000010</v>
      </c>
      <c r="M317" s="127">
        <f t="shared" si="49"/>
        <v>16</v>
      </c>
      <c r="N317" s="127" t="str">
        <f t="shared" si="42"/>
        <v>00000000/Z_DMT</v>
      </c>
      <c r="O317" s="236">
        <f t="shared" si="43"/>
        <v>0</v>
      </c>
      <c r="P317" s="236">
        <f t="shared" si="44"/>
        <v>0</v>
      </c>
      <c r="Q317" s="236">
        <f t="shared" si="44"/>
        <v>0</v>
      </c>
      <c r="R317" s="236">
        <f t="shared" si="44"/>
        <v>0</v>
      </c>
      <c r="S317" s="238">
        <f>IF(O317=1,0,IF(P317=1,'WHT Rates - MPEG HEVC VIA'!$H$3,IF(Q317=1,'WHT Rates - MPEG HEVC VIA'!$H$11,IF(R317=1,'Via Summary'!$B$9,_xlfn.XLOOKUP(D317,'WHT Rates'!$B$4:$B$56,'WHT Rates'!$C$4:$C$56)/100))))</f>
        <v>0.1</v>
      </c>
      <c r="T317" s="244">
        <f t="shared" si="45"/>
        <v>761.98</v>
      </c>
      <c r="U317" s="238">
        <f>IF(O317=1,0,IF(P317=1,'WHT Rates - MPEG HEVC VIA'!$H$3,IF(Q317=1,'WHT Rates - MPEG HEVC VIA'!$H$11,IF(R317=1,'Via Summary'!$B$9,_xlfn.XLOOKUP(D317,'WHT Rates'!$B$4:$B$56,'WHT Rates'!$E$4:$E$56)/100))))</f>
        <v>0.1</v>
      </c>
      <c r="V317" s="244">
        <f t="shared" si="46"/>
        <v>0</v>
      </c>
      <c r="W317" s="251"/>
      <c r="X317" s="128">
        <f t="shared" si="47"/>
        <v>-761.98</v>
      </c>
      <c r="Y317" s="128">
        <f t="shared" si="48"/>
        <v>0</v>
      </c>
      <c r="Z317" s="251"/>
      <c r="AA317" s="251"/>
      <c r="AB317" s="251"/>
    </row>
    <row r="318" spans="1:28" s="127" customFormat="1" x14ac:dyDescent="0.35">
      <c r="A318" s="214" t="s">
        <v>673</v>
      </c>
      <c r="B318" s="215">
        <v>105038</v>
      </c>
      <c r="C318" s="215" t="s">
        <v>24</v>
      </c>
      <c r="D318" s="215" t="s">
        <v>25</v>
      </c>
      <c r="E318" s="215">
        <v>70454878</v>
      </c>
      <c r="F318" s="215">
        <v>20</v>
      </c>
      <c r="G318" s="215" t="s">
        <v>717</v>
      </c>
      <c r="H318" s="221" t="s">
        <v>1347</v>
      </c>
      <c r="I318" s="234" t="s">
        <v>979</v>
      </c>
      <c r="J318" s="207">
        <v>149411.44</v>
      </c>
      <c r="K318" s="211"/>
      <c r="L318" s="127" t="str">
        <f t="shared" si="41"/>
        <v>0070454878000020</v>
      </c>
      <c r="M318" s="127">
        <f t="shared" si="49"/>
        <v>16</v>
      </c>
      <c r="N318" s="127" t="str">
        <f t="shared" si="42"/>
        <v>00000000/Z_DMT</v>
      </c>
      <c r="O318" s="236">
        <f t="shared" si="43"/>
        <v>0</v>
      </c>
      <c r="P318" s="236">
        <f t="shared" si="44"/>
        <v>0</v>
      </c>
      <c r="Q318" s="236">
        <f t="shared" si="44"/>
        <v>0</v>
      </c>
      <c r="R318" s="236">
        <f t="shared" si="44"/>
        <v>0</v>
      </c>
      <c r="S318" s="238">
        <f>IF(O318=1,0,IF(P318=1,'WHT Rates - MPEG HEVC VIA'!$H$3,IF(Q318=1,'WHT Rates - MPEG HEVC VIA'!$H$11,IF(R318=1,'Via Summary'!$B$9,_xlfn.XLOOKUP(D318,'WHT Rates'!$B$4:$B$56,'WHT Rates'!$C$4:$C$56)/100))))</f>
        <v>0.1</v>
      </c>
      <c r="T318" s="244">
        <f t="shared" si="45"/>
        <v>14941.144</v>
      </c>
      <c r="U318" s="238">
        <f>IF(O318=1,0,IF(P318=1,'WHT Rates - MPEG HEVC VIA'!$H$3,IF(Q318=1,'WHT Rates - MPEG HEVC VIA'!$H$11,IF(R318=1,'Via Summary'!$B$9,_xlfn.XLOOKUP(D318,'WHT Rates'!$B$4:$B$56,'WHT Rates'!$E$4:$E$56)/100))))</f>
        <v>0.1</v>
      </c>
      <c r="V318" s="244">
        <f t="shared" si="46"/>
        <v>0</v>
      </c>
      <c r="W318" s="251"/>
      <c r="X318" s="128">
        <f t="shared" si="47"/>
        <v>-14941.14</v>
      </c>
      <c r="Y318" s="128">
        <f t="shared" si="48"/>
        <v>0</v>
      </c>
      <c r="Z318" s="251"/>
      <c r="AA318" s="251"/>
      <c r="AB318" s="251"/>
    </row>
    <row r="319" spans="1:28" s="127" customFormat="1" x14ac:dyDescent="0.35">
      <c r="A319" s="214" t="s">
        <v>673</v>
      </c>
      <c r="B319" s="215">
        <v>105038</v>
      </c>
      <c r="C319" s="215" t="s">
        <v>24</v>
      </c>
      <c r="D319" s="215" t="s">
        <v>25</v>
      </c>
      <c r="E319" s="215">
        <v>70454878</v>
      </c>
      <c r="F319" s="215">
        <v>30</v>
      </c>
      <c r="G319" s="215" t="s">
        <v>717</v>
      </c>
      <c r="H319" s="221" t="s">
        <v>1348</v>
      </c>
      <c r="I319" s="234" t="s">
        <v>979</v>
      </c>
      <c r="J319" s="207">
        <v>25917.38</v>
      </c>
      <c r="K319" s="211"/>
      <c r="L319" s="127" t="str">
        <f t="shared" si="41"/>
        <v>0070454878000030</v>
      </c>
      <c r="M319" s="127">
        <f t="shared" si="49"/>
        <v>16</v>
      </c>
      <c r="N319" s="127" t="str">
        <f t="shared" si="42"/>
        <v>00000000/Z_DMT</v>
      </c>
      <c r="O319" s="236">
        <f t="shared" si="43"/>
        <v>0</v>
      </c>
      <c r="P319" s="236">
        <f t="shared" si="44"/>
        <v>0</v>
      </c>
      <c r="Q319" s="236">
        <f t="shared" si="44"/>
        <v>0</v>
      </c>
      <c r="R319" s="236">
        <f t="shared" si="44"/>
        <v>0</v>
      </c>
      <c r="S319" s="238">
        <f>IF(O319=1,0,IF(P319=1,'WHT Rates - MPEG HEVC VIA'!$H$3,IF(Q319=1,'WHT Rates - MPEG HEVC VIA'!$H$11,IF(R319=1,'Via Summary'!$B$9,_xlfn.XLOOKUP(D319,'WHT Rates'!$B$4:$B$56,'WHT Rates'!$C$4:$C$56)/100))))</f>
        <v>0.1</v>
      </c>
      <c r="T319" s="244">
        <f t="shared" si="45"/>
        <v>2591.7380000000003</v>
      </c>
      <c r="U319" s="238">
        <f>IF(O319=1,0,IF(P319=1,'WHT Rates - MPEG HEVC VIA'!$H$3,IF(Q319=1,'WHT Rates - MPEG HEVC VIA'!$H$11,IF(R319=1,'Via Summary'!$B$9,_xlfn.XLOOKUP(D319,'WHT Rates'!$B$4:$B$56,'WHT Rates'!$E$4:$E$56)/100))))</f>
        <v>0.1</v>
      </c>
      <c r="V319" s="244">
        <f t="shared" si="46"/>
        <v>0</v>
      </c>
      <c r="W319" s="251"/>
      <c r="X319" s="128">
        <f t="shared" si="47"/>
        <v>-2591.7399999999998</v>
      </c>
      <c r="Y319" s="128">
        <f t="shared" si="48"/>
        <v>0</v>
      </c>
      <c r="Z319" s="251"/>
      <c r="AA319" s="251"/>
      <c r="AB319" s="251"/>
    </row>
    <row r="320" spans="1:28" s="127" customFormat="1" x14ac:dyDescent="0.35">
      <c r="A320" s="214" t="s">
        <v>673</v>
      </c>
      <c r="B320" s="215">
        <v>105038</v>
      </c>
      <c r="C320" s="215" t="s">
        <v>24</v>
      </c>
      <c r="D320" s="215" t="s">
        <v>25</v>
      </c>
      <c r="E320" s="215">
        <v>70454878</v>
      </c>
      <c r="F320" s="215">
        <v>40</v>
      </c>
      <c r="G320" s="215" t="s">
        <v>717</v>
      </c>
      <c r="H320" s="221" t="s">
        <v>1349</v>
      </c>
      <c r="I320" s="234" t="s">
        <v>979</v>
      </c>
      <c r="J320" s="207">
        <v>15459.11</v>
      </c>
      <c r="K320" s="211"/>
      <c r="L320" s="127" t="str">
        <f t="shared" si="41"/>
        <v>0070454878000040</v>
      </c>
      <c r="M320" s="127">
        <f t="shared" si="49"/>
        <v>16</v>
      </c>
      <c r="N320" s="127" t="str">
        <f t="shared" si="42"/>
        <v>00000000/Z_DMT</v>
      </c>
      <c r="O320" s="236">
        <f t="shared" si="43"/>
        <v>0</v>
      </c>
      <c r="P320" s="236">
        <f t="shared" si="44"/>
        <v>0</v>
      </c>
      <c r="Q320" s="236">
        <f t="shared" si="44"/>
        <v>0</v>
      </c>
      <c r="R320" s="236">
        <f t="shared" si="44"/>
        <v>0</v>
      </c>
      <c r="S320" s="238">
        <f>IF(O320=1,0,IF(P320=1,'WHT Rates - MPEG HEVC VIA'!$H$3,IF(Q320=1,'WHT Rates - MPEG HEVC VIA'!$H$11,IF(R320=1,'Via Summary'!$B$9,_xlfn.XLOOKUP(D320,'WHT Rates'!$B$4:$B$56,'WHT Rates'!$C$4:$C$56)/100))))</f>
        <v>0.1</v>
      </c>
      <c r="T320" s="244">
        <f t="shared" si="45"/>
        <v>1545.9110000000001</v>
      </c>
      <c r="U320" s="238">
        <f>IF(O320=1,0,IF(P320=1,'WHT Rates - MPEG HEVC VIA'!$H$3,IF(Q320=1,'WHT Rates - MPEG HEVC VIA'!$H$11,IF(R320=1,'Via Summary'!$B$9,_xlfn.XLOOKUP(D320,'WHT Rates'!$B$4:$B$56,'WHT Rates'!$E$4:$E$56)/100))))</f>
        <v>0.1</v>
      </c>
      <c r="V320" s="244">
        <f t="shared" si="46"/>
        <v>0</v>
      </c>
      <c r="W320" s="251"/>
      <c r="X320" s="128">
        <f t="shared" si="47"/>
        <v>-1545.91</v>
      </c>
      <c r="Y320" s="128">
        <f t="shared" si="48"/>
        <v>0</v>
      </c>
      <c r="Z320" s="251"/>
      <c r="AA320" s="251"/>
      <c r="AB320" s="251"/>
    </row>
    <row r="321" spans="1:28" s="127" customFormat="1" x14ac:dyDescent="0.35">
      <c r="A321" s="214" t="s">
        <v>673</v>
      </c>
      <c r="B321" s="215">
        <v>105038</v>
      </c>
      <c r="C321" s="215" t="s">
        <v>24</v>
      </c>
      <c r="D321" s="215" t="s">
        <v>25</v>
      </c>
      <c r="E321" s="215">
        <v>70454878</v>
      </c>
      <c r="F321" s="215">
        <v>50</v>
      </c>
      <c r="G321" s="215" t="s">
        <v>717</v>
      </c>
      <c r="H321" s="221" t="s">
        <v>1350</v>
      </c>
      <c r="I321" s="234" t="s">
        <v>979</v>
      </c>
      <c r="J321" s="207">
        <v>40491.85</v>
      </c>
      <c r="K321" s="211"/>
      <c r="L321" s="127" t="str">
        <f t="shared" si="41"/>
        <v>0070454878000050</v>
      </c>
      <c r="M321" s="127">
        <f t="shared" si="49"/>
        <v>16</v>
      </c>
      <c r="N321" s="127" t="str">
        <f t="shared" si="42"/>
        <v>00000000/Z_DMT</v>
      </c>
      <c r="O321" s="236">
        <f t="shared" si="43"/>
        <v>0</v>
      </c>
      <c r="P321" s="236">
        <f t="shared" si="44"/>
        <v>0</v>
      </c>
      <c r="Q321" s="236">
        <f t="shared" si="44"/>
        <v>0</v>
      </c>
      <c r="R321" s="236">
        <f t="shared" si="44"/>
        <v>0</v>
      </c>
      <c r="S321" s="238">
        <f>IF(O321=1,0,IF(P321=1,'WHT Rates - MPEG HEVC VIA'!$H$3,IF(Q321=1,'WHT Rates - MPEG HEVC VIA'!$H$11,IF(R321=1,'Via Summary'!$B$9,_xlfn.XLOOKUP(D321,'WHT Rates'!$B$4:$B$56,'WHT Rates'!$C$4:$C$56)/100))))</f>
        <v>0.1</v>
      </c>
      <c r="T321" s="244">
        <f t="shared" si="45"/>
        <v>4049.1849999999999</v>
      </c>
      <c r="U321" s="238">
        <f>IF(O321=1,0,IF(P321=1,'WHT Rates - MPEG HEVC VIA'!$H$3,IF(Q321=1,'WHT Rates - MPEG HEVC VIA'!$H$11,IF(R321=1,'Via Summary'!$B$9,_xlfn.XLOOKUP(D321,'WHT Rates'!$B$4:$B$56,'WHT Rates'!$E$4:$E$56)/100))))</f>
        <v>0.1</v>
      </c>
      <c r="V321" s="244">
        <f t="shared" si="46"/>
        <v>0</v>
      </c>
      <c r="W321" s="251"/>
      <c r="X321" s="128">
        <f t="shared" si="47"/>
        <v>-4049.19</v>
      </c>
      <c r="Y321" s="128">
        <f t="shared" si="48"/>
        <v>0</v>
      </c>
      <c r="Z321" s="251"/>
      <c r="AA321" s="251"/>
      <c r="AB321" s="251"/>
    </row>
    <row r="322" spans="1:28" s="127" customFormat="1" x14ac:dyDescent="0.35">
      <c r="A322" s="214" t="s">
        <v>673</v>
      </c>
      <c r="B322" s="215">
        <v>105038</v>
      </c>
      <c r="C322" s="215" t="s">
        <v>24</v>
      </c>
      <c r="D322" s="215" t="s">
        <v>25</v>
      </c>
      <c r="E322" s="215">
        <v>70454878</v>
      </c>
      <c r="F322" s="215">
        <v>60</v>
      </c>
      <c r="G322" s="215" t="s">
        <v>717</v>
      </c>
      <c r="H322" s="221" t="s">
        <v>1351</v>
      </c>
      <c r="I322" s="234" t="s">
        <v>979</v>
      </c>
      <c r="J322" s="207">
        <v>1528.46</v>
      </c>
      <c r="K322" s="211"/>
      <c r="L322" s="127" t="str">
        <f t="shared" ref="L322:L385" si="50">IF(LEN(F322)=2,CONCATENATE("00",E322,"0000",F322),CONCATENATE("00",E322,"000",F322))</f>
        <v>0070454878000060</v>
      </c>
      <c r="M322" s="127">
        <f t="shared" si="49"/>
        <v>16</v>
      </c>
      <c r="N322" s="127" t="str">
        <f t="shared" ref="N322:N385" si="51">CONCATENATE("00000000/",G322)</f>
        <v>00000000/Z_DMT</v>
      </c>
      <c r="O322" s="236">
        <f t="shared" si="43"/>
        <v>0</v>
      </c>
      <c r="P322" s="236">
        <f t="shared" si="44"/>
        <v>0</v>
      </c>
      <c r="Q322" s="236">
        <f t="shared" si="44"/>
        <v>0</v>
      </c>
      <c r="R322" s="236">
        <f t="shared" si="44"/>
        <v>0</v>
      </c>
      <c r="S322" s="238">
        <f>IF(O322=1,0,IF(P322=1,'WHT Rates - MPEG HEVC VIA'!$H$3,IF(Q322=1,'WHT Rates - MPEG HEVC VIA'!$H$11,IF(R322=1,'Via Summary'!$B$9,_xlfn.XLOOKUP(D322,'WHT Rates'!$B$4:$B$56,'WHT Rates'!$C$4:$C$56)/100))))</f>
        <v>0.1</v>
      </c>
      <c r="T322" s="244">
        <f t="shared" si="45"/>
        <v>152.846</v>
      </c>
      <c r="U322" s="238">
        <f>IF(O322=1,0,IF(P322=1,'WHT Rates - MPEG HEVC VIA'!$H$3,IF(Q322=1,'WHT Rates - MPEG HEVC VIA'!$H$11,IF(R322=1,'Via Summary'!$B$9,_xlfn.XLOOKUP(D322,'WHT Rates'!$B$4:$B$56,'WHT Rates'!$E$4:$E$56)/100))))</f>
        <v>0.1</v>
      </c>
      <c r="V322" s="244">
        <f t="shared" si="46"/>
        <v>0</v>
      </c>
      <c r="W322" s="251"/>
      <c r="X322" s="128">
        <f t="shared" si="47"/>
        <v>-152.85</v>
      </c>
      <c r="Y322" s="128">
        <f t="shared" si="48"/>
        <v>0</v>
      </c>
      <c r="Z322" s="251"/>
      <c r="AA322" s="251"/>
      <c r="AB322" s="251"/>
    </row>
    <row r="323" spans="1:28" s="127" customFormat="1" x14ac:dyDescent="0.35">
      <c r="A323" s="214" t="s">
        <v>673</v>
      </c>
      <c r="B323" s="215">
        <v>105038</v>
      </c>
      <c r="C323" s="215" t="s">
        <v>24</v>
      </c>
      <c r="D323" s="215" t="s">
        <v>25</v>
      </c>
      <c r="E323" s="215">
        <v>70454878</v>
      </c>
      <c r="F323" s="215">
        <v>70</v>
      </c>
      <c r="G323" s="215" t="s">
        <v>717</v>
      </c>
      <c r="H323" s="221" t="s">
        <v>1352</v>
      </c>
      <c r="I323" s="234" t="s">
        <v>979</v>
      </c>
      <c r="J323" s="207">
        <v>19438.240000000002</v>
      </c>
      <c r="K323" s="211"/>
      <c r="L323" s="127" t="str">
        <f t="shared" si="50"/>
        <v>0070454878000070</v>
      </c>
      <c r="M323" s="127">
        <f t="shared" si="49"/>
        <v>16</v>
      </c>
      <c r="N323" s="127" t="str">
        <f t="shared" si="51"/>
        <v>00000000/Z_DMT</v>
      </c>
      <c r="O323" s="236">
        <f t="shared" ref="O323:O386" si="52">IF($I323=O$1,1,0)</f>
        <v>0</v>
      </c>
      <c r="P323" s="236">
        <f t="shared" ref="P323:R386" si="53">IF($A323=P$1,1,0)</f>
        <v>0</v>
      </c>
      <c r="Q323" s="236">
        <f t="shared" si="53"/>
        <v>0</v>
      </c>
      <c r="R323" s="236">
        <f t="shared" si="53"/>
        <v>0</v>
      </c>
      <c r="S323" s="238">
        <f>IF(O323=1,0,IF(P323=1,'WHT Rates - MPEG HEVC VIA'!$H$3,IF(Q323=1,'WHT Rates - MPEG HEVC VIA'!$H$11,IF(R323=1,'Via Summary'!$B$9,_xlfn.XLOOKUP(D323,'WHT Rates'!$B$4:$B$56,'WHT Rates'!$C$4:$C$56)/100))))</f>
        <v>0.1</v>
      </c>
      <c r="T323" s="244">
        <f t="shared" ref="T323:T386" si="54">J323*S323</f>
        <v>1943.8240000000003</v>
      </c>
      <c r="U323" s="238">
        <f>IF(O323=1,0,IF(P323=1,'WHT Rates - MPEG HEVC VIA'!$H$3,IF(Q323=1,'WHT Rates - MPEG HEVC VIA'!$H$11,IF(R323=1,'Via Summary'!$B$9,_xlfn.XLOOKUP(D323,'WHT Rates'!$B$4:$B$56,'WHT Rates'!$E$4:$E$56)/100))))</f>
        <v>0.1</v>
      </c>
      <c r="V323" s="244">
        <f t="shared" ref="V323:V386" si="55">K323*U323</f>
        <v>0</v>
      </c>
      <c r="W323" s="251"/>
      <c r="X323" s="128">
        <f t="shared" ref="X323:X386" si="56">ROUND(-1*T323,2)</f>
        <v>-1943.82</v>
      </c>
      <c r="Y323" s="128">
        <f t="shared" ref="Y323:Y386" si="57">ROUND(-1*V323,2)</f>
        <v>0</v>
      </c>
      <c r="Z323" s="251"/>
      <c r="AA323" s="251"/>
      <c r="AB323" s="251"/>
    </row>
    <row r="324" spans="1:28" s="127" customFormat="1" x14ac:dyDescent="0.35">
      <c r="A324" s="214" t="s">
        <v>673</v>
      </c>
      <c r="B324" s="215">
        <v>105038</v>
      </c>
      <c r="C324" s="215" t="s">
        <v>24</v>
      </c>
      <c r="D324" s="215" t="s">
        <v>25</v>
      </c>
      <c r="E324" s="215">
        <v>70454878</v>
      </c>
      <c r="F324" s="215">
        <v>80</v>
      </c>
      <c r="G324" s="215" t="s">
        <v>717</v>
      </c>
      <c r="H324" s="221" t="s">
        <v>1353</v>
      </c>
      <c r="I324" s="234" t="s">
        <v>979</v>
      </c>
      <c r="J324" s="207">
        <v>66960.710000000006</v>
      </c>
      <c r="K324" s="211"/>
      <c r="L324" s="127" t="str">
        <f t="shared" si="50"/>
        <v>0070454878000080</v>
      </c>
      <c r="M324" s="127">
        <f t="shared" ref="M324:M387" si="58">LEN(L324)</f>
        <v>16</v>
      </c>
      <c r="N324" s="127" t="str">
        <f t="shared" si="51"/>
        <v>00000000/Z_DMT</v>
      </c>
      <c r="O324" s="236">
        <f t="shared" si="52"/>
        <v>0</v>
      </c>
      <c r="P324" s="236">
        <f t="shared" si="53"/>
        <v>0</v>
      </c>
      <c r="Q324" s="236">
        <f t="shared" si="53"/>
        <v>0</v>
      </c>
      <c r="R324" s="236">
        <f t="shared" si="53"/>
        <v>0</v>
      </c>
      <c r="S324" s="238">
        <f>IF(O324=1,0,IF(P324=1,'WHT Rates - MPEG HEVC VIA'!$H$3,IF(Q324=1,'WHT Rates - MPEG HEVC VIA'!$H$11,IF(R324=1,'Via Summary'!$B$9,_xlfn.XLOOKUP(D324,'WHT Rates'!$B$4:$B$56,'WHT Rates'!$C$4:$C$56)/100))))</f>
        <v>0.1</v>
      </c>
      <c r="T324" s="244">
        <f t="shared" si="54"/>
        <v>6696.0710000000008</v>
      </c>
      <c r="U324" s="238">
        <f>IF(O324=1,0,IF(P324=1,'WHT Rates - MPEG HEVC VIA'!$H$3,IF(Q324=1,'WHT Rates - MPEG HEVC VIA'!$H$11,IF(R324=1,'Via Summary'!$B$9,_xlfn.XLOOKUP(D324,'WHT Rates'!$B$4:$B$56,'WHT Rates'!$E$4:$E$56)/100))))</f>
        <v>0.1</v>
      </c>
      <c r="V324" s="244">
        <f t="shared" si="55"/>
        <v>0</v>
      </c>
      <c r="W324" s="251"/>
      <c r="X324" s="128">
        <f t="shared" si="56"/>
        <v>-6696.07</v>
      </c>
      <c r="Y324" s="128">
        <f t="shared" si="57"/>
        <v>0</v>
      </c>
      <c r="Z324" s="251"/>
      <c r="AA324" s="251"/>
      <c r="AB324" s="251"/>
    </row>
    <row r="325" spans="1:28" s="127" customFormat="1" x14ac:dyDescent="0.35">
      <c r="A325" s="214" t="s">
        <v>673</v>
      </c>
      <c r="B325" s="215">
        <v>105038</v>
      </c>
      <c r="C325" s="215" t="s">
        <v>24</v>
      </c>
      <c r="D325" s="215" t="s">
        <v>25</v>
      </c>
      <c r="E325" s="215">
        <v>70454878</v>
      </c>
      <c r="F325" s="215">
        <v>90</v>
      </c>
      <c r="G325" s="215" t="s">
        <v>717</v>
      </c>
      <c r="H325" s="221" t="s">
        <v>1354</v>
      </c>
      <c r="I325" s="234" t="s">
        <v>979</v>
      </c>
      <c r="J325" s="207">
        <v>46641.82</v>
      </c>
      <c r="K325" s="211"/>
      <c r="L325" s="127" t="str">
        <f t="shared" si="50"/>
        <v>0070454878000090</v>
      </c>
      <c r="M325" s="127">
        <f t="shared" si="58"/>
        <v>16</v>
      </c>
      <c r="N325" s="127" t="str">
        <f t="shared" si="51"/>
        <v>00000000/Z_DMT</v>
      </c>
      <c r="O325" s="236">
        <f t="shared" si="52"/>
        <v>0</v>
      </c>
      <c r="P325" s="236">
        <f t="shared" si="53"/>
        <v>0</v>
      </c>
      <c r="Q325" s="236">
        <f t="shared" si="53"/>
        <v>0</v>
      </c>
      <c r="R325" s="236">
        <f t="shared" si="53"/>
        <v>0</v>
      </c>
      <c r="S325" s="238">
        <f>IF(O325=1,0,IF(P325=1,'WHT Rates - MPEG HEVC VIA'!$H$3,IF(Q325=1,'WHT Rates - MPEG HEVC VIA'!$H$11,IF(R325=1,'Via Summary'!$B$9,_xlfn.XLOOKUP(D325,'WHT Rates'!$B$4:$B$56,'WHT Rates'!$C$4:$C$56)/100))))</f>
        <v>0.1</v>
      </c>
      <c r="T325" s="244">
        <f t="shared" si="54"/>
        <v>4664.1819999999998</v>
      </c>
      <c r="U325" s="238">
        <f>IF(O325=1,0,IF(P325=1,'WHT Rates - MPEG HEVC VIA'!$H$3,IF(Q325=1,'WHT Rates - MPEG HEVC VIA'!$H$11,IF(R325=1,'Via Summary'!$B$9,_xlfn.XLOOKUP(D325,'WHT Rates'!$B$4:$B$56,'WHT Rates'!$E$4:$E$56)/100))))</f>
        <v>0.1</v>
      </c>
      <c r="V325" s="244">
        <f t="shared" si="55"/>
        <v>0</v>
      </c>
      <c r="W325" s="251"/>
      <c r="X325" s="128">
        <f t="shared" si="56"/>
        <v>-4664.18</v>
      </c>
      <c r="Y325" s="128">
        <f t="shared" si="57"/>
        <v>0</v>
      </c>
      <c r="Z325" s="251"/>
      <c r="AA325" s="251"/>
      <c r="AB325" s="251"/>
    </row>
    <row r="326" spans="1:28" s="127" customFormat="1" x14ac:dyDescent="0.35">
      <c r="A326" s="214" t="s">
        <v>673</v>
      </c>
      <c r="B326" s="215">
        <v>105038</v>
      </c>
      <c r="C326" s="215" t="s">
        <v>24</v>
      </c>
      <c r="D326" s="215" t="s">
        <v>25</v>
      </c>
      <c r="E326" s="215">
        <v>70454892</v>
      </c>
      <c r="F326" s="215">
        <v>10</v>
      </c>
      <c r="G326" s="215" t="s">
        <v>717</v>
      </c>
      <c r="H326" s="221" t="s">
        <v>1355</v>
      </c>
      <c r="I326" s="234" t="s">
        <v>976</v>
      </c>
      <c r="J326" s="207">
        <v>-120924</v>
      </c>
      <c r="K326" s="211"/>
      <c r="L326" s="127" t="str">
        <f t="shared" si="50"/>
        <v>0070454892000010</v>
      </c>
      <c r="M326" s="127">
        <f t="shared" si="58"/>
        <v>16</v>
      </c>
      <c r="N326" s="127" t="str">
        <f t="shared" si="51"/>
        <v>00000000/Z_DMT</v>
      </c>
      <c r="O326" s="236">
        <f t="shared" si="52"/>
        <v>1</v>
      </c>
      <c r="P326" s="236">
        <f t="shared" si="53"/>
        <v>0</v>
      </c>
      <c r="Q326" s="236">
        <f t="shared" si="53"/>
        <v>0</v>
      </c>
      <c r="R326" s="236">
        <f t="shared" si="53"/>
        <v>0</v>
      </c>
      <c r="S326" s="238">
        <f>IF(O326=1,0,IF(P326=1,'WHT Rates - MPEG HEVC VIA'!$H$3,IF(Q326=1,'WHT Rates - MPEG HEVC VIA'!$H$11,IF(R326=1,'Via Summary'!$B$9,_xlfn.XLOOKUP(D326,'WHT Rates'!$B$4:$B$56,'WHT Rates'!$C$4:$C$56)/100))))</f>
        <v>0</v>
      </c>
      <c r="T326" s="244">
        <f t="shared" si="54"/>
        <v>0</v>
      </c>
      <c r="U326" s="238">
        <f>IF(O326=1,0,IF(P326=1,'WHT Rates - MPEG HEVC VIA'!$H$3,IF(Q326=1,'WHT Rates - MPEG HEVC VIA'!$H$11,IF(R326=1,'Via Summary'!$B$9,_xlfn.XLOOKUP(D326,'WHT Rates'!$B$4:$B$56,'WHT Rates'!$E$4:$E$56)/100))))</f>
        <v>0</v>
      </c>
      <c r="V326" s="244">
        <f t="shared" si="55"/>
        <v>0</v>
      </c>
      <c r="W326" s="251"/>
      <c r="X326" s="128">
        <f t="shared" si="56"/>
        <v>0</v>
      </c>
      <c r="Y326" s="128">
        <f t="shared" si="57"/>
        <v>0</v>
      </c>
      <c r="Z326" s="251"/>
      <c r="AA326" s="251"/>
      <c r="AB326" s="251"/>
    </row>
    <row r="327" spans="1:28" s="127" customFormat="1" x14ac:dyDescent="0.35">
      <c r="A327" s="214" t="s">
        <v>288</v>
      </c>
      <c r="B327" s="215">
        <v>124624</v>
      </c>
      <c r="C327" s="215" t="s">
        <v>98</v>
      </c>
      <c r="D327" s="215" t="s">
        <v>99</v>
      </c>
      <c r="E327" s="215">
        <v>70455034</v>
      </c>
      <c r="F327" s="215">
        <v>10</v>
      </c>
      <c r="G327" s="215" t="s">
        <v>753</v>
      </c>
      <c r="H327" s="221" t="s">
        <v>1356</v>
      </c>
      <c r="I327" s="234" t="s">
        <v>978</v>
      </c>
      <c r="J327" s="207"/>
      <c r="K327" s="211">
        <v>102095.1</v>
      </c>
      <c r="L327" s="127" t="str">
        <f t="shared" si="50"/>
        <v>0070455034000010</v>
      </c>
      <c r="M327" s="127">
        <f t="shared" si="58"/>
        <v>16</v>
      </c>
      <c r="N327" s="127" t="str">
        <f t="shared" si="51"/>
        <v>00000000/Z_DVK</v>
      </c>
      <c r="O327" s="236">
        <f t="shared" si="52"/>
        <v>0</v>
      </c>
      <c r="P327" s="236">
        <f t="shared" si="53"/>
        <v>0</v>
      </c>
      <c r="Q327" s="236">
        <f t="shared" si="53"/>
        <v>0</v>
      </c>
      <c r="R327" s="236">
        <f t="shared" si="53"/>
        <v>0</v>
      </c>
      <c r="S327" s="238">
        <f>IF(O327=1,0,IF(P327=1,'WHT Rates - MPEG HEVC VIA'!$H$3,IF(Q327=1,'WHT Rates - MPEG HEVC VIA'!$H$11,IF(R327=1,'Via Summary'!$B$9,_xlfn.XLOOKUP(D327,'WHT Rates'!$B$4:$B$56,'WHT Rates'!$C$4:$C$56)/100))))</f>
        <v>0.16500000000000001</v>
      </c>
      <c r="T327" s="244">
        <f t="shared" si="54"/>
        <v>0</v>
      </c>
      <c r="U327" s="238">
        <f>IF(O327=1,0,IF(P327=1,'WHT Rates - MPEG HEVC VIA'!$H$3,IF(Q327=1,'WHT Rates - MPEG HEVC VIA'!$H$11,IF(R327=1,'Via Summary'!$B$9,_xlfn.XLOOKUP(D327,'WHT Rates'!$B$4:$B$56,'WHT Rates'!$E$4:$E$56)/100))))</f>
        <v>0.1</v>
      </c>
      <c r="V327" s="244">
        <f t="shared" si="55"/>
        <v>10209.510000000002</v>
      </c>
      <c r="W327" s="251"/>
      <c r="X327" s="128">
        <f t="shared" si="56"/>
        <v>0</v>
      </c>
      <c r="Y327" s="128">
        <f t="shared" si="57"/>
        <v>-10209.51</v>
      </c>
      <c r="Z327" s="251"/>
      <c r="AA327" s="251"/>
      <c r="AB327" s="251"/>
    </row>
    <row r="328" spans="1:28" s="127" customFormat="1" x14ac:dyDescent="0.35">
      <c r="A328" s="214" t="s">
        <v>31</v>
      </c>
      <c r="B328" s="215">
        <v>105040</v>
      </c>
      <c r="C328" s="215" t="s">
        <v>24</v>
      </c>
      <c r="D328" s="215" t="s">
        <v>25</v>
      </c>
      <c r="E328" s="215">
        <v>70454906</v>
      </c>
      <c r="F328" s="215">
        <v>10</v>
      </c>
      <c r="G328" s="215" t="s">
        <v>697</v>
      </c>
      <c r="H328" s="221" t="s">
        <v>1357</v>
      </c>
      <c r="I328" s="234" t="s">
        <v>979</v>
      </c>
      <c r="J328" s="207">
        <v>1936.8</v>
      </c>
      <c r="K328" s="211"/>
      <c r="L328" s="127" t="str">
        <f t="shared" si="50"/>
        <v>0070454906000010</v>
      </c>
      <c r="M328" s="127">
        <f t="shared" si="58"/>
        <v>16</v>
      </c>
      <c r="N328" s="127" t="str">
        <f t="shared" si="51"/>
        <v>00000000/Z_SBA</v>
      </c>
      <c r="O328" s="236">
        <f t="shared" si="52"/>
        <v>0</v>
      </c>
      <c r="P328" s="236">
        <f t="shared" si="53"/>
        <v>0</v>
      </c>
      <c r="Q328" s="236">
        <f t="shared" si="53"/>
        <v>0</v>
      </c>
      <c r="R328" s="236">
        <f t="shared" si="53"/>
        <v>0</v>
      </c>
      <c r="S328" s="238">
        <f>IF(O328=1,0,IF(P328=1,'WHT Rates - MPEG HEVC VIA'!$H$3,IF(Q328=1,'WHT Rates - MPEG HEVC VIA'!$H$11,IF(R328=1,'Via Summary'!$B$9,_xlfn.XLOOKUP(D328,'WHT Rates'!$B$4:$B$56,'WHT Rates'!$C$4:$C$56)/100))))</f>
        <v>0.1</v>
      </c>
      <c r="T328" s="244">
        <f t="shared" si="54"/>
        <v>193.68</v>
      </c>
      <c r="U328" s="238">
        <f>IF(O328=1,0,IF(P328=1,'WHT Rates - MPEG HEVC VIA'!$H$3,IF(Q328=1,'WHT Rates - MPEG HEVC VIA'!$H$11,IF(R328=1,'Via Summary'!$B$9,_xlfn.XLOOKUP(D328,'WHT Rates'!$B$4:$B$56,'WHT Rates'!$E$4:$E$56)/100))))</f>
        <v>0.1</v>
      </c>
      <c r="V328" s="244">
        <f t="shared" si="55"/>
        <v>0</v>
      </c>
      <c r="W328" s="251"/>
      <c r="X328" s="128">
        <f t="shared" si="56"/>
        <v>-193.68</v>
      </c>
      <c r="Y328" s="128">
        <f t="shared" si="57"/>
        <v>0</v>
      </c>
      <c r="Z328" s="251"/>
      <c r="AA328" s="251"/>
      <c r="AB328" s="251"/>
    </row>
    <row r="329" spans="1:28" s="127" customFormat="1" x14ac:dyDescent="0.35">
      <c r="A329" s="214" t="s">
        <v>151</v>
      </c>
      <c r="B329" s="215">
        <v>105626</v>
      </c>
      <c r="C329" s="215" t="s">
        <v>136</v>
      </c>
      <c r="D329" s="215" t="s">
        <v>137</v>
      </c>
      <c r="E329" s="215">
        <v>70455103</v>
      </c>
      <c r="F329" s="215">
        <v>10</v>
      </c>
      <c r="G329" s="215" t="s">
        <v>704</v>
      </c>
      <c r="H329" s="221" t="s">
        <v>1358</v>
      </c>
      <c r="I329" s="234" t="s">
        <v>978</v>
      </c>
      <c r="J329" s="207">
        <v>40382.93</v>
      </c>
      <c r="K329" s="211"/>
      <c r="L329" s="127" t="str">
        <f t="shared" si="50"/>
        <v>0070455103000010</v>
      </c>
      <c r="M329" s="127">
        <f t="shared" si="58"/>
        <v>16</v>
      </c>
      <c r="N329" s="127" t="str">
        <f t="shared" si="51"/>
        <v>00000000/Z_CVD</v>
      </c>
      <c r="O329" s="236">
        <f t="shared" si="52"/>
        <v>0</v>
      </c>
      <c r="P329" s="236">
        <f t="shared" si="53"/>
        <v>0</v>
      </c>
      <c r="Q329" s="236">
        <f t="shared" si="53"/>
        <v>0</v>
      </c>
      <c r="R329" s="236">
        <f t="shared" si="53"/>
        <v>0</v>
      </c>
      <c r="S329" s="238">
        <f>IF(O329=1,0,IF(P329=1,'WHT Rates - MPEG HEVC VIA'!$H$3,IF(Q329=1,'WHT Rates - MPEG HEVC VIA'!$H$11,IF(R329=1,'Via Summary'!$B$9,_xlfn.XLOOKUP(D329,'WHT Rates'!$B$4:$B$56,'WHT Rates'!$C$4:$C$56)/100))))</f>
        <v>0</v>
      </c>
      <c r="T329" s="244">
        <f t="shared" si="54"/>
        <v>0</v>
      </c>
      <c r="U329" s="238">
        <f>IF(O329=1,0,IF(P329=1,'WHT Rates - MPEG HEVC VIA'!$H$3,IF(Q329=1,'WHT Rates - MPEG HEVC VIA'!$H$11,IF(R329=1,'Via Summary'!$B$9,_xlfn.XLOOKUP(D329,'WHT Rates'!$B$4:$B$56,'WHT Rates'!$E$4:$E$56)/100))))</f>
        <v>0</v>
      </c>
      <c r="V329" s="244">
        <f t="shared" si="55"/>
        <v>0</v>
      </c>
      <c r="W329" s="251"/>
      <c r="X329" s="128">
        <f t="shared" si="56"/>
        <v>0</v>
      </c>
      <c r="Y329" s="128">
        <f t="shared" si="57"/>
        <v>0</v>
      </c>
      <c r="Z329" s="251"/>
      <c r="AA329" s="251"/>
      <c r="AB329" s="251"/>
    </row>
    <row r="330" spans="1:28" s="127" customFormat="1" x14ac:dyDescent="0.35">
      <c r="A330" s="214" t="s">
        <v>151</v>
      </c>
      <c r="B330" s="215">
        <v>105626</v>
      </c>
      <c r="C330" s="215" t="s">
        <v>136</v>
      </c>
      <c r="D330" s="215" t="s">
        <v>137</v>
      </c>
      <c r="E330" s="215">
        <v>70455103</v>
      </c>
      <c r="F330" s="215">
        <v>20</v>
      </c>
      <c r="G330" s="215" t="s">
        <v>704</v>
      </c>
      <c r="H330" s="221" t="s">
        <v>1359</v>
      </c>
      <c r="I330" s="234" t="s">
        <v>978</v>
      </c>
      <c r="J330" s="207">
        <v>7057.96</v>
      </c>
      <c r="K330" s="211"/>
      <c r="L330" s="127" t="str">
        <f t="shared" si="50"/>
        <v>0070455103000020</v>
      </c>
      <c r="M330" s="127">
        <f t="shared" si="58"/>
        <v>16</v>
      </c>
      <c r="N330" s="127" t="str">
        <f t="shared" si="51"/>
        <v>00000000/Z_CVD</v>
      </c>
      <c r="O330" s="236">
        <f t="shared" si="52"/>
        <v>0</v>
      </c>
      <c r="P330" s="236">
        <f t="shared" si="53"/>
        <v>0</v>
      </c>
      <c r="Q330" s="236">
        <f t="shared" si="53"/>
        <v>0</v>
      </c>
      <c r="R330" s="236">
        <f t="shared" si="53"/>
        <v>0</v>
      </c>
      <c r="S330" s="238">
        <f>IF(O330=1,0,IF(P330=1,'WHT Rates - MPEG HEVC VIA'!$H$3,IF(Q330=1,'WHT Rates - MPEG HEVC VIA'!$H$11,IF(R330=1,'Via Summary'!$B$9,_xlfn.XLOOKUP(D330,'WHT Rates'!$B$4:$B$56,'WHT Rates'!$C$4:$C$56)/100))))</f>
        <v>0</v>
      </c>
      <c r="T330" s="244">
        <f t="shared" si="54"/>
        <v>0</v>
      </c>
      <c r="U330" s="238">
        <f>IF(O330=1,0,IF(P330=1,'WHT Rates - MPEG HEVC VIA'!$H$3,IF(Q330=1,'WHT Rates - MPEG HEVC VIA'!$H$11,IF(R330=1,'Via Summary'!$B$9,_xlfn.XLOOKUP(D330,'WHT Rates'!$B$4:$B$56,'WHT Rates'!$E$4:$E$56)/100))))</f>
        <v>0</v>
      </c>
      <c r="V330" s="244">
        <f t="shared" si="55"/>
        <v>0</v>
      </c>
      <c r="W330" s="251"/>
      <c r="X330" s="128">
        <f t="shared" si="56"/>
        <v>0</v>
      </c>
      <c r="Y330" s="128">
        <f t="shared" si="57"/>
        <v>0</v>
      </c>
      <c r="Z330" s="251"/>
      <c r="AA330" s="251"/>
      <c r="AB330" s="251"/>
    </row>
    <row r="331" spans="1:28" s="127" customFormat="1" x14ac:dyDescent="0.35">
      <c r="A331" s="214" t="s">
        <v>151</v>
      </c>
      <c r="B331" s="215">
        <v>105626</v>
      </c>
      <c r="C331" s="215" t="s">
        <v>136</v>
      </c>
      <c r="D331" s="215" t="s">
        <v>137</v>
      </c>
      <c r="E331" s="215">
        <v>70455103</v>
      </c>
      <c r="F331" s="215">
        <v>30</v>
      </c>
      <c r="G331" s="215" t="s">
        <v>704</v>
      </c>
      <c r="H331" s="221" t="s">
        <v>1360</v>
      </c>
      <c r="I331" s="234" t="s">
        <v>978</v>
      </c>
      <c r="J331" s="207">
        <v>722807.09</v>
      </c>
      <c r="K331" s="211"/>
      <c r="L331" s="127" t="str">
        <f t="shared" si="50"/>
        <v>0070455103000030</v>
      </c>
      <c r="M331" s="127">
        <f t="shared" si="58"/>
        <v>16</v>
      </c>
      <c r="N331" s="127" t="str">
        <f t="shared" si="51"/>
        <v>00000000/Z_CVD</v>
      </c>
      <c r="O331" s="236">
        <f t="shared" si="52"/>
        <v>0</v>
      </c>
      <c r="P331" s="236">
        <f t="shared" si="53"/>
        <v>0</v>
      </c>
      <c r="Q331" s="236">
        <f t="shared" si="53"/>
        <v>0</v>
      </c>
      <c r="R331" s="236">
        <f t="shared" si="53"/>
        <v>0</v>
      </c>
      <c r="S331" s="238">
        <f>IF(O331=1,0,IF(P331=1,'WHT Rates - MPEG HEVC VIA'!$H$3,IF(Q331=1,'WHT Rates - MPEG HEVC VIA'!$H$11,IF(R331=1,'Via Summary'!$B$9,_xlfn.XLOOKUP(D331,'WHT Rates'!$B$4:$B$56,'WHT Rates'!$C$4:$C$56)/100))))</f>
        <v>0</v>
      </c>
      <c r="T331" s="244">
        <f t="shared" si="54"/>
        <v>0</v>
      </c>
      <c r="U331" s="238">
        <f>IF(O331=1,0,IF(P331=1,'WHT Rates - MPEG HEVC VIA'!$H$3,IF(Q331=1,'WHT Rates - MPEG HEVC VIA'!$H$11,IF(R331=1,'Via Summary'!$B$9,_xlfn.XLOOKUP(D331,'WHT Rates'!$B$4:$B$56,'WHT Rates'!$E$4:$E$56)/100))))</f>
        <v>0</v>
      </c>
      <c r="V331" s="244">
        <f t="shared" si="55"/>
        <v>0</v>
      </c>
      <c r="W331" s="251"/>
      <c r="X331" s="128">
        <f t="shared" si="56"/>
        <v>0</v>
      </c>
      <c r="Y331" s="128">
        <f t="shared" si="57"/>
        <v>0</v>
      </c>
      <c r="Z331" s="251"/>
      <c r="AA331" s="251"/>
      <c r="AB331" s="251"/>
    </row>
    <row r="332" spans="1:28" s="127" customFormat="1" x14ac:dyDescent="0.35">
      <c r="A332" s="214" t="s">
        <v>151</v>
      </c>
      <c r="B332" s="215">
        <v>105626</v>
      </c>
      <c r="C332" s="215" t="s">
        <v>136</v>
      </c>
      <c r="D332" s="215" t="s">
        <v>137</v>
      </c>
      <c r="E332" s="215">
        <v>70455103</v>
      </c>
      <c r="F332" s="215">
        <v>40</v>
      </c>
      <c r="G332" s="215" t="s">
        <v>707</v>
      </c>
      <c r="H332" s="221" t="s">
        <v>1361</v>
      </c>
      <c r="I332" s="234" t="s">
        <v>978</v>
      </c>
      <c r="J332" s="207">
        <v>88</v>
      </c>
      <c r="K332" s="211"/>
      <c r="L332" s="127" t="str">
        <f t="shared" si="50"/>
        <v>0070455103000040</v>
      </c>
      <c r="M332" s="127">
        <f t="shared" si="58"/>
        <v>16</v>
      </c>
      <c r="N332" s="127" t="str">
        <f t="shared" si="51"/>
        <v>00000000/Z_SDC</v>
      </c>
      <c r="O332" s="236">
        <f t="shared" si="52"/>
        <v>0</v>
      </c>
      <c r="P332" s="236">
        <f t="shared" si="53"/>
        <v>0</v>
      </c>
      <c r="Q332" s="236">
        <f t="shared" si="53"/>
        <v>0</v>
      </c>
      <c r="R332" s="236">
        <f t="shared" si="53"/>
        <v>0</v>
      </c>
      <c r="S332" s="238">
        <f>IF(O332=1,0,IF(P332=1,'WHT Rates - MPEG HEVC VIA'!$H$3,IF(Q332=1,'WHT Rates - MPEG HEVC VIA'!$H$11,IF(R332=1,'Via Summary'!$B$9,_xlfn.XLOOKUP(D332,'WHT Rates'!$B$4:$B$56,'WHT Rates'!$C$4:$C$56)/100))))</f>
        <v>0</v>
      </c>
      <c r="T332" s="244">
        <f t="shared" si="54"/>
        <v>0</v>
      </c>
      <c r="U332" s="238">
        <f>IF(O332=1,0,IF(P332=1,'WHT Rates - MPEG HEVC VIA'!$H$3,IF(Q332=1,'WHT Rates - MPEG HEVC VIA'!$H$11,IF(R332=1,'Via Summary'!$B$9,_xlfn.XLOOKUP(D332,'WHT Rates'!$B$4:$B$56,'WHT Rates'!$E$4:$E$56)/100))))</f>
        <v>0</v>
      </c>
      <c r="V332" s="244">
        <f t="shared" si="55"/>
        <v>0</v>
      </c>
      <c r="W332" s="251"/>
      <c r="X332" s="128">
        <f t="shared" si="56"/>
        <v>0</v>
      </c>
      <c r="Y332" s="128">
        <f t="shared" si="57"/>
        <v>0</v>
      </c>
      <c r="Z332" s="251"/>
      <c r="AA332" s="251"/>
      <c r="AB332" s="251"/>
    </row>
    <row r="333" spans="1:28" s="127" customFormat="1" x14ac:dyDescent="0.35">
      <c r="A333" s="214" t="s">
        <v>151</v>
      </c>
      <c r="B333" s="215">
        <v>105626</v>
      </c>
      <c r="C333" s="215" t="s">
        <v>136</v>
      </c>
      <c r="D333" s="215" t="s">
        <v>137</v>
      </c>
      <c r="E333" s="215">
        <v>70455103</v>
      </c>
      <c r="F333" s="215">
        <v>50</v>
      </c>
      <c r="G333" s="215" t="s">
        <v>756</v>
      </c>
      <c r="H333" s="221" t="s">
        <v>1362</v>
      </c>
      <c r="I333" s="234" t="s">
        <v>978</v>
      </c>
      <c r="J333" s="207">
        <v>105.52</v>
      </c>
      <c r="K333" s="211"/>
      <c r="L333" s="127" t="str">
        <f t="shared" si="50"/>
        <v>0070455103000050</v>
      </c>
      <c r="M333" s="127">
        <f t="shared" si="58"/>
        <v>16</v>
      </c>
      <c r="N333" s="127" t="str">
        <f t="shared" si="51"/>
        <v>00000000/Z_IBS</v>
      </c>
      <c r="O333" s="236">
        <f t="shared" si="52"/>
        <v>0</v>
      </c>
      <c r="P333" s="236">
        <f t="shared" si="53"/>
        <v>0</v>
      </c>
      <c r="Q333" s="236">
        <f t="shared" si="53"/>
        <v>0</v>
      </c>
      <c r="R333" s="236">
        <f t="shared" si="53"/>
        <v>0</v>
      </c>
      <c r="S333" s="238">
        <f>IF(O333=1,0,IF(P333=1,'WHT Rates - MPEG HEVC VIA'!$H$3,IF(Q333=1,'WHT Rates - MPEG HEVC VIA'!$H$11,IF(R333=1,'Via Summary'!$B$9,_xlfn.XLOOKUP(D333,'WHT Rates'!$B$4:$B$56,'WHT Rates'!$C$4:$C$56)/100))))</f>
        <v>0</v>
      </c>
      <c r="T333" s="244">
        <f t="shared" si="54"/>
        <v>0</v>
      </c>
      <c r="U333" s="238">
        <f>IF(O333=1,0,IF(P333=1,'WHT Rates - MPEG HEVC VIA'!$H$3,IF(Q333=1,'WHT Rates - MPEG HEVC VIA'!$H$11,IF(R333=1,'Via Summary'!$B$9,_xlfn.XLOOKUP(D333,'WHT Rates'!$B$4:$B$56,'WHT Rates'!$E$4:$E$56)/100))))</f>
        <v>0</v>
      </c>
      <c r="V333" s="244">
        <f t="shared" si="55"/>
        <v>0</v>
      </c>
      <c r="W333" s="251"/>
      <c r="X333" s="128">
        <f t="shared" si="56"/>
        <v>0</v>
      </c>
      <c r="Y333" s="128">
        <f t="shared" si="57"/>
        <v>0</v>
      </c>
      <c r="Z333" s="251"/>
      <c r="AA333" s="251"/>
      <c r="AB333" s="251"/>
    </row>
    <row r="334" spans="1:28" s="127" customFormat="1" x14ac:dyDescent="0.35">
      <c r="A334" s="214" t="s">
        <v>151</v>
      </c>
      <c r="B334" s="215">
        <v>105626</v>
      </c>
      <c r="C334" s="215" t="s">
        <v>136</v>
      </c>
      <c r="D334" s="215" t="s">
        <v>137</v>
      </c>
      <c r="E334" s="215">
        <v>70455103</v>
      </c>
      <c r="F334" s="215">
        <v>60</v>
      </c>
      <c r="G334" s="215" t="s">
        <v>756</v>
      </c>
      <c r="H334" s="221" t="s">
        <v>1363</v>
      </c>
      <c r="I334" s="234" t="s">
        <v>978</v>
      </c>
      <c r="J334" s="207">
        <v>26.69</v>
      </c>
      <c r="K334" s="211"/>
      <c r="L334" s="127" t="str">
        <f t="shared" si="50"/>
        <v>0070455103000060</v>
      </c>
      <c r="M334" s="127">
        <f t="shared" si="58"/>
        <v>16</v>
      </c>
      <c r="N334" s="127" t="str">
        <f t="shared" si="51"/>
        <v>00000000/Z_IBS</v>
      </c>
      <c r="O334" s="236">
        <f t="shared" si="52"/>
        <v>0</v>
      </c>
      <c r="P334" s="236">
        <f t="shared" si="53"/>
        <v>0</v>
      </c>
      <c r="Q334" s="236">
        <f t="shared" si="53"/>
        <v>0</v>
      </c>
      <c r="R334" s="236">
        <f t="shared" si="53"/>
        <v>0</v>
      </c>
      <c r="S334" s="238">
        <f>IF(O334=1,0,IF(P334=1,'WHT Rates - MPEG HEVC VIA'!$H$3,IF(Q334=1,'WHT Rates - MPEG HEVC VIA'!$H$11,IF(R334=1,'Via Summary'!$B$9,_xlfn.XLOOKUP(D334,'WHT Rates'!$B$4:$B$56,'WHT Rates'!$C$4:$C$56)/100))))</f>
        <v>0</v>
      </c>
      <c r="T334" s="244">
        <f t="shared" si="54"/>
        <v>0</v>
      </c>
      <c r="U334" s="238">
        <f>IF(O334=1,0,IF(P334=1,'WHT Rates - MPEG HEVC VIA'!$H$3,IF(Q334=1,'WHT Rates - MPEG HEVC VIA'!$H$11,IF(R334=1,'Via Summary'!$B$9,_xlfn.XLOOKUP(D334,'WHT Rates'!$B$4:$B$56,'WHT Rates'!$E$4:$E$56)/100))))</f>
        <v>0</v>
      </c>
      <c r="V334" s="244">
        <f t="shared" si="55"/>
        <v>0</v>
      </c>
      <c r="W334" s="251"/>
      <c r="X334" s="128">
        <f t="shared" si="56"/>
        <v>0</v>
      </c>
      <c r="Y334" s="128">
        <f t="shared" si="57"/>
        <v>0</v>
      </c>
      <c r="Z334" s="251"/>
      <c r="AA334" s="251"/>
      <c r="AB334" s="251"/>
    </row>
    <row r="335" spans="1:28" s="127" customFormat="1" x14ac:dyDescent="0.35">
      <c r="A335" s="214" t="s">
        <v>151</v>
      </c>
      <c r="B335" s="215">
        <v>105626</v>
      </c>
      <c r="C335" s="215" t="s">
        <v>136</v>
      </c>
      <c r="D335" s="215" t="s">
        <v>137</v>
      </c>
      <c r="E335" s="215">
        <v>70455103</v>
      </c>
      <c r="F335" s="215">
        <v>70</v>
      </c>
      <c r="G335" s="215" t="s">
        <v>756</v>
      </c>
      <c r="H335" s="221" t="s">
        <v>1364</v>
      </c>
      <c r="I335" s="234" t="s">
        <v>978</v>
      </c>
      <c r="J335" s="207">
        <v>86.78</v>
      </c>
      <c r="K335" s="211"/>
      <c r="L335" s="127" t="str">
        <f t="shared" si="50"/>
        <v>0070455103000070</v>
      </c>
      <c r="M335" s="127">
        <f t="shared" si="58"/>
        <v>16</v>
      </c>
      <c r="N335" s="127" t="str">
        <f t="shared" si="51"/>
        <v>00000000/Z_IBS</v>
      </c>
      <c r="O335" s="236">
        <f t="shared" si="52"/>
        <v>0</v>
      </c>
      <c r="P335" s="236">
        <f t="shared" si="53"/>
        <v>0</v>
      </c>
      <c r="Q335" s="236">
        <f t="shared" si="53"/>
        <v>0</v>
      </c>
      <c r="R335" s="236">
        <f t="shared" si="53"/>
        <v>0</v>
      </c>
      <c r="S335" s="238">
        <f>IF(O335=1,0,IF(P335=1,'WHT Rates - MPEG HEVC VIA'!$H$3,IF(Q335=1,'WHT Rates - MPEG HEVC VIA'!$H$11,IF(R335=1,'Via Summary'!$B$9,_xlfn.XLOOKUP(D335,'WHT Rates'!$B$4:$B$56,'WHT Rates'!$C$4:$C$56)/100))))</f>
        <v>0</v>
      </c>
      <c r="T335" s="244">
        <f t="shared" si="54"/>
        <v>0</v>
      </c>
      <c r="U335" s="238">
        <f>IF(O335=1,0,IF(P335=1,'WHT Rates - MPEG HEVC VIA'!$H$3,IF(Q335=1,'WHT Rates - MPEG HEVC VIA'!$H$11,IF(R335=1,'Via Summary'!$B$9,_xlfn.XLOOKUP(D335,'WHT Rates'!$B$4:$B$56,'WHT Rates'!$E$4:$E$56)/100))))</f>
        <v>0</v>
      </c>
      <c r="V335" s="244">
        <f t="shared" si="55"/>
        <v>0</v>
      </c>
      <c r="W335" s="251"/>
      <c r="X335" s="128">
        <f t="shared" si="56"/>
        <v>0</v>
      </c>
      <c r="Y335" s="128">
        <f t="shared" si="57"/>
        <v>0</v>
      </c>
      <c r="Z335" s="251"/>
      <c r="AA335" s="251"/>
      <c r="AB335" s="251"/>
    </row>
    <row r="336" spans="1:28" s="127" customFormat="1" x14ac:dyDescent="0.35">
      <c r="A336" s="214" t="s">
        <v>151</v>
      </c>
      <c r="B336" s="215">
        <v>105626</v>
      </c>
      <c r="C336" s="215" t="s">
        <v>136</v>
      </c>
      <c r="D336" s="215" t="s">
        <v>137</v>
      </c>
      <c r="E336" s="215">
        <v>70455103</v>
      </c>
      <c r="F336" s="215">
        <v>80</v>
      </c>
      <c r="G336" s="215" t="s">
        <v>706</v>
      </c>
      <c r="H336" s="221" t="s">
        <v>1365</v>
      </c>
      <c r="I336" s="234" t="s">
        <v>978</v>
      </c>
      <c r="J336" s="207">
        <v>199</v>
      </c>
      <c r="K336" s="211"/>
      <c r="L336" s="127" t="str">
        <f t="shared" si="50"/>
        <v>0070455103000080</v>
      </c>
      <c r="M336" s="127">
        <f t="shared" si="58"/>
        <v>16</v>
      </c>
      <c r="N336" s="127" t="str">
        <f t="shared" si="51"/>
        <v>00000000/Z_CSD</v>
      </c>
      <c r="O336" s="236">
        <f t="shared" si="52"/>
        <v>0</v>
      </c>
      <c r="P336" s="236">
        <f t="shared" si="53"/>
        <v>0</v>
      </c>
      <c r="Q336" s="236">
        <f t="shared" si="53"/>
        <v>0</v>
      </c>
      <c r="R336" s="236">
        <f t="shared" si="53"/>
        <v>0</v>
      </c>
      <c r="S336" s="238">
        <f>IF(O336=1,0,IF(P336=1,'WHT Rates - MPEG HEVC VIA'!$H$3,IF(Q336=1,'WHT Rates - MPEG HEVC VIA'!$H$11,IF(R336=1,'Via Summary'!$B$9,_xlfn.XLOOKUP(D336,'WHT Rates'!$B$4:$B$56,'WHT Rates'!$C$4:$C$56)/100))))</f>
        <v>0</v>
      </c>
      <c r="T336" s="244">
        <f t="shared" si="54"/>
        <v>0</v>
      </c>
      <c r="U336" s="238">
        <f>IF(O336=1,0,IF(P336=1,'WHT Rates - MPEG HEVC VIA'!$H$3,IF(Q336=1,'WHT Rates - MPEG HEVC VIA'!$H$11,IF(R336=1,'Via Summary'!$B$9,_xlfn.XLOOKUP(D336,'WHT Rates'!$B$4:$B$56,'WHT Rates'!$E$4:$E$56)/100))))</f>
        <v>0</v>
      </c>
      <c r="V336" s="244">
        <f t="shared" si="55"/>
        <v>0</v>
      </c>
      <c r="W336" s="251"/>
      <c r="X336" s="128">
        <f t="shared" si="56"/>
        <v>0</v>
      </c>
      <c r="Y336" s="128">
        <f t="shared" si="57"/>
        <v>0</v>
      </c>
      <c r="Z336" s="251"/>
      <c r="AA336" s="251"/>
      <c r="AB336" s="251"/>
    </row>
    <row r="337" spans="1:28" s="127" customFormat="1" x14ac:dyDescent="0.35">
      <c r="A337" s="214" t="s">
        <v>151</v>
      </c>
      <c r="B337" s="215">
        <v>105626</v>
      </c>
      <c r="C337" s="215" t="s">
        <v>136</v>
      </c>
      <c r="D337" s="215" t="s">
        <v>137</v>
      </c>
      <c r="E337" s="215">
        <v>70455103</v>
      </c>
      <c r="F337" s="215">
        <v>90</v>
      </c>
      <c r="G337" s="215" t="s">
        <v>706</v>
      </c>
      <c r="H337" s="221" t="s">
        <v>1366</v>
      </c>
      <c r="I337" s="234" t="s">
        <v>978</v>
      </c>
      <c r="J337" s="207">
        <v>6038</v>
      </c>
      <c r="K337" s="211"/>
      <c r="L337" s="127" t="str">
        <f t="shared" si="50"/>
        <v>0070455103000090</v>
      </c>
      <c r="M337" s="127">
        <f t="shared" si="58"/>
        <v>16</v>
      </c>
      <c r="N337" s="127" t="str">
        <f t="shared" si="51"/>
        <v>00000000/Z_CSD</v>
      </c>
      <c r="O337" s="236">
        <f t="shared" si="52"/>
        <v>0</v>
      </c>
      <c r="P337" s="236">
        <f t="shared" si="53"/>
        <v>0</v>
      </c>
      <c r="Q337" s="236">
        <f t="shared" si="53"/>
        <v>0</v>
      </c>
      <c r="R337" s="236">
        <f t="shared" si="53"/>
        <v>0</v>
      </c>
      <c r="S337" s="238">
        <f>IF(O337=1,0,IF(P337=1,'WHT Rates - MPEG HEVC VIA'!$H$3,IF(Q337=1,'WHT Rates - MPEG HEVC VIA'!$H$11,IF(R337=1,'Via Summary'!$B$9,_xlfn.XLOOKUP(D337,'WHT Rates'!$B$4:$B$56,'WHT Rates'!$C$4:$C$56)/100))))</f>
        <v>0</v>
      </c>
      <c r="T337" s="244">
        <f t="shared" si="54"/>
        <v>0</v>
      </c>
      <c r="U337" s="238">
        <f>IF(O337=1,0,IF(P337=1,'WHT Rates - MPEG HEVC VIA'!$H$3,IF(Q337=1,'WHT Rates - MPEG HEVC VIA'!$H$11,IF(R337=1,'Via Summary'!$B$9,_xlfn.XLOOKUP(D337,'WHT Rates'!$B$4:$B$56,'WHT Rates'!$E$4:$E$56)/100))))</f>
        <v>0</v>
      </c>
      <c r="V337" s="244">
        <f t="shared" si="55"/>
        <v>0</v>
      </c>
      <c r="W337" s="251"/>
      <c r="X337" s="128">
        <f t="shared" si="56"/>
        <v>0</v>
      </c>
      <c r="Y337" s="128">
        <f t="shared" si="57"/>
        <v>0</v>
      </c>
      <c r="Z337" s="251"/>
      <c r="AA337" s="251"/>
      <c r="AB337" s="251"/>
    </row>
    <row r="338" spans="1:28" s="127" customFormat="1" x14ac:dyDescent="0.35">
      <c r="A338" s="214" t="s">
        <v>151</v>
      </c>
      <c r="B338" s="215">
        <v>105626</v>
      </c>
      <c r="C338" s="215" t="s">
        <v>136</v>
      </c>
      <c r="D338" s="215" t="s">
        <v>137</v>
      </c>
      <c r="E338" s="215">
        <v>70455103</v>
      </c>
      <c r="F338" s="215">
        <v>100</v>
      </c>
      <c r="G338" s="215" t="s">
        <v>697</v>
      </c>
      <c r="H338" s="221" t="s">
        <v>1367</v>
      </c>
      <c r="I338" s="234" t="s">
        <v>978</v>
      </c>
      <c r="J338" s="207">
        <v>1.95</v>
      </c>
      <c r="K338" s="211"/>
      <c r="L338" s="127" t="str">
        <f t="shared" si="50"/>
        <v>0070455103000100</v>
      </c>
      <c r="M338" s="127">
        <f t="shared" si="58"/>
        <v>16</v>
      </c>
      <c r="N338" s="127" t="str">
        <f t="shared" si="51"/>
        <v>00000000/Z_SBA</v>
      </c>
      <c r="O338" s="236">
        <f t="shared" si="52"/>
        <v>0</v>
      </c>
      <c r="P338" s="236">
        <f t="shared" si="53"/>
        <v>0</v>
      </c>
      <c r="Q338" s="236">
        <f t="shared" si="53"/>
        <v>0</v>
      </c>
      <c r="R338" s="236">
        <f t="shared" si="53"/>
        <v>0</v>
      </c>
      <c r="S338" s="238">
        <f>IF(O338=1,0,IF(P338=1,'WHT Rates - MPEG HEVC VIA'!$H$3,IF(Q338=1,'WHT Rates - MPEG HEVC VIA'!$H$11,IF(R338=1,'Via Summary'!$B$9,_xlfn.XLOOKUP(D338,'WHT Rates'!$B$4:$B$56,'WHT Rates'!$C$4:$C$56)/100))))</f>
        <v>0</v>
      </c>
      <c r="T338" s="244">
        <f t="shared" si="54"/>
        <v>0</v>
      </c>
      <c r="U338" s="238">
        <f>IF(O338=1,0,IF(P338=1,'WHT Rates - MPEG HEVC VIA'!$H$3,IF(Q338=1,'WHT Rates - MPEG HEVC VIA'!$H$11,IF(R338=1,'Via Summary'!$B$9,_xlfn.XLOOKUP(D338,'WHT Rates'!$B$4:$B$56,'WHT Rates'!$E$4:$E$56)/100))))</f>
        <v>0</v>
      </c>
      <c r="V338" s="244">
        <f t="shared" si="55"/>
        <v>0</v>
      </c>
      <c r="W338" s="251"/>
      <c r="X338" s="128">
        <f t="shared" si="56"/>
        <v>0</v>
      </c>
      <c r="Y338" s="128">
        <f t="shared" si="57"/>
        <v>0</v>
      </c>
      <c r="Z338" s="251"/>
      <c r="AA338" s="251"/>
      <c r="AB338" s="251"/>
    </row>
    <row r="339" spans="1:28" s="127" customFormat="1" x14ac:dyDescent="0.35">
      <c r="A339" s="214" t="s">
        <v>151</v>
      </c>
      <c r="B339" s="215">
        <v>105626</v>
      </c>
      <c r="C339" s="215" t="s">
        <v>136</v>
      </c>
      <c r="D339" s="215" t="s">
        <v>137</v>
      </c>
      <c r="E339" s="215">
        <v>70455103</v>
      </c>
      <c r="F339" s="215">
        <v>110</v>
      </c>
      <c r="G339" s="215" t="s">
        <v>697</v>
      </c>
      <c r="H339" s="221" t="s">
        <v>1368</v>
      </c>
      <c r="I339" s="234" t="s">
        <v>978</v>
      </c>
      <c r="J339" s="207">
        <v>166816.12</v>
      </c>
      <c r="K339" s="211"/>
      <c r="L339" s="127" t="str">
        <f t="shared" si="50"/>
        <v>0070455103000110</v>
      </c>
      <c r="M339" s="127">
        <f t="shared" si="58"/>
        <v>16</v>
      </c>
      <c r="N339" s="127" t="str">
        <f t="shared" si="51"/>
        <v>00000000/Z_SBA</v>
      </c>
      <c r="O339" s="236">
        <f t="shared" si="52"/>
        <v>0</v>
      </c>
      <c r="P339" s="236">
        <f t="shared" si="53"/>
        <v>0</v>
      </c>
      <c r="Q339" s="236">
        <f t="shared" si="53"/>
        <v>0</v>
      </c>
      <c r="R339" s="236">
        <f t="shared" si="53"/>
        <v>0</v>
      </c>
      <c r="S339" s="238">
        <f>IF(O339=1,0,IF(P339=1,'WHT Rates - MPEG HEVC VIA'!$H$3,IF(Q339=1,'WHT Rates - MPEG HEVC VIA'!$H$11,IF(R339=1,'Via Summary'!$B$9,_xlfn.XLOOKUP(D339,'WHT Rates'!$B$4:$B$56,'WHT Rates'!$C$4:$C$56)/100))))</f>
        <v>0</v>
      </c>
      <c r="T339" s="244">
        <f t="shared" si="54"/>
        <v>0</v>
      </c>
      <c r="U339" s="238">
        <f>IF(O339=1,0,IF(P339=1,'WHT Rates - MPEG HEVC VIA'!$H$3,IF(Q339=1,'WHT Rates - MPEG HEVC VIA'!$H$11,IF(R339=1,'Via Summary'!$B$9,_xlfn.XLOOKUP(D339,'WHT Rates'!$B$4:$B$56,'WHT Rates'!$E$4:$E$56)/100))))</f>
        <v>0</v>
      </c>
      <c r="V339" s="244">
        <f t="shared" si="55"/>
        <v>0</v>
      </c>
      <c r="W339" s="251"/>
      <c r="X339" s="128">
        <f t="shared" si="56"/>
        <v>0</v>
      </c>
      <c r="Y339" s="128">
        <f t="shared" si="57"/>
        <v>0</v>
      </c>
      <c r="Z339" s="251"/>
      <c r="AA339" s="251"/>
      <c r="AB339" s="251"/>
    </row>
    <row r="340" spans="1:28" s="127" customFormat="1" x14ac:dyDescent="0.35">
      <c r="A340" s="214" t="s">
        <v>151</v>
      </c>
      <c r="B340" s="215">
        <v>105626</v>
      </c>
      <c r="C340" s="215" t="s">
        <v>136</v>
      </c>
      <c r="D340" s="215" t="s">
        <v>137</v>
      </c>
      <c r="E340" s="215">
        <v>70455103</v>
      </c>
      <c r="F340" s="215">
        <v>120</v>
      </c>
      <c r="G340" s="215" t="s">
        <v>697</v>
      </c>
      <c r="H340" s="221" t="s">
        <v>1369</v>
      </c>
      <c r="I340" s="234" t="s">
        <v>978</v>
      </c>
      <c r="J340" s="207">
        <v>5878.17</v>
      </c>
      <c r="K340" s="211"/>
      <c r="L340" s="127" t="str">
        <f t="shared" si="50"/>
        <v>0070455103000120</v>
      </c>
      <c r="M340" s="127">
        <f t="shared" si="58"/>
        <v>16</v>
      </c>
      <c r="N340" s="127" t="str">
        <f t="shared" si="51"/>
        <v>00000000/Z_SBA</v>
      </c>
      <c r="O340" s="236">
        <f t="shared" si="52"/>
        <v>0</v>
      </c>
      <c r="P340" s="236">
        <f t="shared" si="53"/>
        <v>0</v>
      </c>
      <c r="Q340" s="236">
        <f t="shared" si="53"/>
        <v>0</v>
      </c>
      <c r="R340" s="236">
        <f t="shared" si="53"/>
        <v>0</v>
      </c>
      <c r="S340" s="238">
        <f>IF(O340=1,0,IF(P340=1,'WHT Rates - MPEG HEVC VIA'!$H$3,IF(Q340=1,'WHT Rates - MPEG HEVC VIA'!$H$11,IF(R340=1,'Via Summary'!$B$9,_xlfn.XLOOKUP(D340,'WHT Rates'!$B$4:$B$56,'WHT Rates'!$C$4:$C$56)/100))))</f>
        <v>0</v>
      </c>
      <c r="T340" s="244">
        <f t="shared" si="54"/>
        <v>0</v>
      </c>
      <c r="U340" s="238">
        <f>IF(O340=1,0,IF(P340=1,'WHT Rates - MPEG HEVC VIA'!$H$3,IF(Q340=1,'WHT Rates - MPEG HEVC VIA'!$H$11,IF(R340=1,'Via Summary'!$B$9,_xlfn.XLOOKUP(D340,'WHT Rates'!$B$4:$B$56,'WHT Rates'!$E$4:$E$56)/100))))</f>
        <v>0</v>
      </c>
      <c r="V340" s="244">
        <f t="shared" si="55"/>
        <v>0</v>
      </c>
      <c r="W340" s="251"/>
      <c r="X340" s="128">
        <f t="shared" si="56"/>
        <v>0</v>
      </c>
      <c r="Y340" s="128">
        <f t="shared" si="57"/>
        <v>0</v>
      </c>
      <c r="Z340" s="251"/>
      <c r="AA340" s="251"/>
      <c r="AB340" s="251"/>
    </row>
    <row r="341" spans="1:28" s="127" customFormat="1" x14ac:dyDescent="0.35">
      <c r="A341" s="214" t="s">
        <v>151</v>
      </c>
      <c r="B341" s="215">
        <v>105626</v>
      </c>
      <c r="C341" s="215" t="s">
        <v>136</v>
      </c>
      <c r="D341" s="215" t="s">
        <v>137</v>
      </c>
      <c r="E341" s="215">
        <v>70455103</v>
      </c>
      <c r="F341" s="215">
        <v>130</v>
      </c>
      <c r="G341" s="215" t="s">
        <v>697</v>
      </c>
      <c r="H341" s="221" t="s">
        <v>1370</v>
      </c>
      <c r="I341" s="234" t="s">
        <v>978</v>
      </c>
      <c r="J341" s="207">
        <v>21043.86</v>
      </c>
      <c r="K341" s="211"/>
      <c r="L341" s="127" t="str">
        <f t="shared" si="50"/>
        <v>0070455103000130</v>
      </c>
      <c r="M341" s="127">
        <f t="shared" si="58"/>
        <v>16</v>
      </c>
      <c r="N341" s="127" t="str">
        <f t="shared" si="51"/>
        <v>00000000/Z_SBA</v>
      </c>
      <c r="O341" s="236">
        <f t="shared" si="52"/>
        <v>0</v>
      </c>
      <c r="P341" s="236">
        <f t="shared" si="53"/>
        <v>0</v>
      </c>
      <c r="Q341" s="236">
        <f t="shared" si="53"/>
        <v>0</v>
      </c>
      <c r="R341" s="236">
        <f t="shared" si="53"/>
        <v>0</v>
      </c>
      <c r="S341" s="238">
        <f>IF(O341=1,0,IF(P341=1,'WHT Rates - MPEG HEVC VIA'!$H$3,IF(Q341=1,'WHT Rates - MPEG HEVC VIA'!$H$11,IF(R341=1,'Via Summary'!$B$9,_xlfn.XLOOKUP(D341,'WHT Rates'!$B$4:$B$56,'WHT Rates'!$C$4:$C$56)/100))))</f>
        <v>0</v>
      </c>
      <c r="T341" s="244">
        <f t="shared" si="54"/>
        <v>0</v>
      </c>
      <c r="U341" s="238">
        <f>IF(O341=1,0,IF(P341=1,'WHT Rates - MPEG HEVC VIA'!$H$3,IF(Q341=1,'WHT Rates - MPEG HEVC VIA'!$H$11,IF(R341=1,'Via Summary'!$B$9,_xlfn.XLOOKUP(D341,'WHT Rates'!$B$4:$B$56,'WHT Rates'!$E$4:$E$56)/100))))</f>
        <v>0</v>
      </c>
      <c r="V341" s="244">
        <f t="shared" si="55"/>
        <v>0</v>
      </c>
      <c r="W341" s="251"/>
      <c r="X341" s="128">
        <f t="shared" si="56"/>
        <v>0</v>
      </c>
      <c r="Y341" s="128">
        <f t="shared" si="57"/>
        <v>0</v>
      </c>
      <c r="Z341" s="251"/>
      <c r="AA341" s="251"/>
      <c r="AB341" s="251"/>
    </row>
    <row r="342" spans="1:28" s="127" customFormat="1" x14ac:dyDescent="0.35">
      <c r="A342" s="214" t="s">
        <v>151</v>
      </c>
      <c r="B342" s="215">
        <v>105626</v>
      </c>
      <c r="C342" s="215" t="s">
        <v>136</v>
      </c>
      <c r="D342" s="215" t="s">
        <v>137</v>
      </c>
      <c r="E342" s="215">
        <v>70455103</v>
      </c>
      <c r="F342" s="215">
        <v>140</v>
      </c>
      <c r="G342" s="215" t="s">
        <v>697</v>
      </c>
      <c r="H342" s="221" t="s">
        <v>1371</v>
      </c>
      <c r="I342" s="234" t="s">
        <v>978</v>
      </c>
      <c r="J342" s="207">
        <v>90.79</v>
      </c>
      <c r="K342" s="211"/>
      <c r="L342" s="127" t="str">
        <f t="shared" si="50"/>
        <v>0070455103000140</v>
      </c>
      <c r="M342" s="127">
        <f t="shared" si="58"/>
        <v>16</v>
      </c>
      <c r="N342" s="127" t="str">
        <f t="shared" si="51"/>
        <v>00000000/Z_SBA</v>
      </c>
      <c r="O342" s="236">
        <f t="shared" si="52"/>
        <v>0</v>
      </c>
      <c r="P342" s="236">
        <f t="shared" si="53"/>
        <v>0</v>
      </c>
      <c r="Q342" s="236">
        <f t="shared" si="53"/>
        <v>0</v>
      </c>
      <c r="R342" s="236">
        <f t="shared" si="53"/>
        <v>0</v>
      </c>
      <c r="S342" s="238">
        <f>IF(O342=1,0,IF(P342=1,'WHT Rates - MPEG HEVC VIA'!$H$3,IF(Q342=1,'WHT Rates - MPEG HEVC VIA'!$H$11,IF(R342=1,'Via Summary'!$B$9,_xlfn.XLOOKUP(D342,'WHT Rates'!$B$4:$B$56,'WHT Rates'!$C$4:$C$56)/100))))</f>
        <v>0</v>
      </c>
      <c r="T342" s="244">
        <f t="shared" si="54"/>
        <v>0</v>
      </c>
      <c r="U342" s="238">
        <f>IF(O342=1,0,IF(P342=1,'WHT Rates - MPEG HEVC VIA'!$H$3,IF(Q342=1,'WHT Rates - MPEG HEVC VIA'!$H$11,IF(R342=1,'Via Summary'!$B$9,_xlfn.XLOOKUP(D342,'WHT Rates'!$B$4:$B$56,'WHT Rates'!$E$4:$E$56)/100))))</f>
        <v>0</v>
      </c>
      <c r="V342" s="244">
        <f t="shared" si="55"/>
        <v>0</v>
      </c>
      <c r="W342" s="251"/>
      <c r="X342" s="128">
        <f t="shared" si="56"/>
        <v>0</v>
      </c>
      <c r="Y342" s="128">
        <f t="shared" si="57"/>
        <v>0</v>
      </c>
      <c r="Z342" s="251"/>
      <c r="AA342" s="251"/>
      <c r="AB342" s="251"/>
    </row>
    <row r="343" spans="1:28" s="127" customFormat="1" x14ac:dyDescent="0.35">
      <c r="A343" s="214" t="s">
        <v>151</v>
      </c>
      <c r="B343" s="215">
        <v>105626</v>
      </c>
      <c r="C343" s="215" t="s">
        <v>136</v>
      </c>
      <c r="D343" s="215" t="s">
        <v>137</v>
      </c>
      <c r="E343" s="215">
        <v>70455103</v>
      </c>
      <c r="F343" s="215">
        <v>150</v>
      </c>
      <c r="G343" s="215" t="s">
        <v>697</v>
      </c>
      <c r="H343" s="221" t="s">
        <v>1372</v>
      </c>
      <c r="I343" s="234" t="s">
        <v>978</v>
      </c>
      <c r="J343" s="207">
        <v>9.91</v>
      </c>
      <c r="K343" s="211"/>
      <c r="L343" s="127" t="str">
        <f t="shared" si="50"/>
        <v>0070455103000150</v>
      </c>
      <c r="M343" s="127">
        <f t="shared" si="58"/>
        <v>16</v>
      </c>
      <c r="N343" s="127" t="str">
        <f t="shared" si="51"/>
        <v>00000000/Z_SBA</v>
      </c>
      <c r="O343" s="236">
        <f t="shared" si="52"/>
        <v>0</v>
      </c>
      <c r="P343" s="236">
        <f t="shared" si="53"/>
        <v>0</v>
      </c>
      <c r="Q343" s="236">
        <f t="shared" si="53"/>
        <v>0</v>
      </c>
      <c r="R343" s="236">
        <f t="shared" si="53"/>
        <v>0</v>
      </c>
      <c r="S343" s="238">
        <f>IF(O343=1,0,IF(P343=1,'WHT Rates - MPEG HEVC VIA'!$H$3,IF(Q343=1,'WHT Rates - MPEG HEVC VIA'!$H$11,IF(R343=1,'Via Summary'!$B$9,_xlfn.XLOOKUP(D343,'WHT Rates'!$B$4:$B$56,'WHT Rates'!$C$4:$C$56)/100))))</f>
        <v>0</v>
      </c>
      <c r="T343" s="244">
        <f t="shared" si="54"/>
        <v>0</v>
      </c>
      <c r="U343" s="238">
        <f>IF(O343=1,0,IF(P343=1,'WHT Rates - MPEG HEVC VIA'!$H$3,IF(Q343=1,'WHT Rates - MPEG HEVC VIA'!$H$11,IF(R343=1,'Via Summary'!$B$9,_xlfn.XLOOKUP(D343,'WHT Rates'!$B$4:$B$56,'WHT Rates'!$E$4:$E$56)/100))))</f>
        <v>0</v>
      </c>
      <c r="V343" s="244">
        <f t="shared" si="55"/>
        <v>0</v>
      </c>
      <c r="W343" s="251"/>
      <c r="X343" s="128">
        <f t="shared" si="56"/>
        <v>0</v>
      </c>
      <c r="Y343" s="128">
        <f t="shared" si="57"/>
        <v>0</v>
      </c>
      <c r="Z343" s="251"/>
      <c r="AA343" s="251"/>
      <c r="AB343" s="251"/>
    </row>
    <row r="344" spans="1:28" s="127" customFormat="1" x14ac:dyDescent="0.35">
      <c r="A344" s="214" t="s">
        <v>151</v>
      </c>
      <c r="B344" s="215">
        <v>105626</v>
      </c>
      <c r="C344" s="215" t="s">
        <v>136</v>
      </c>
      <c r="D344" s="215" t="s">
        <v>137</v>
      </c>
      <c r="E344" s="215">
        <v>70455103</v>
      </c>
      <c r="F344" s="215">
        <v>160</v>
      </c>
      <c r="G344" s="215" t="s">
        <v>697</v>
      </c>
      <c r="H344" s="221" t="s">
        <v>1373</v>
      </c>
      <c r="I344" s="234" t="s">
        <v>978</v>
      </c>
      <c r="J344" s="207">
        <v>30059.73</v>
      </c>
      <c r="K344" s="211"/>
      <c r="L344" s="127" t="str">
        <f t="shared" si="50"/>
        <v>0070455103000160</v>
      </c>
      <c r="M344" s="127">
        <f t="shared" si="58"/>
        <v>16</v>
      </c>
      <c r="N344" s="127" t="str">
        <f t="shared" si="51"/>
        <v>00000000/Z_SBA</v>
      </c>
      <c r="O344" s="236">
        <f t="shared" si="52"/>
        <v>0</v>
      </c>
      <c r="P344" s="236">
        <f t="shared" si="53"/>
        <v>0</v>
      </c>
      <c r="Q344" s="236">
        <f t="shared" si="53"/>
        <v>0</v>
      </c>
      <c r="R344" s="236">
        <f t="shared" si="53"/>
        <v>0</v>
      </c>
      <c r="S344" s="238">
        <f>IF(O344=1,0,IF(P344=1,'WHT Rates - MPEG HEVC VIA'!$H$3,IF(Q344=1,'WHT Rates - MPEG HEVC VIA'!$H$11,IF(R344=1,'Via Summary'!$B$9,_xlfn.XLOOKUP(D344,'WHT Rates'!$B$4:$B$56,'WHT Rates'!$C$4:$C$56)/100))))</f>
        <v>0</v>
      </c>
      <c r="T344" s="244">
        <f t="shared" si="54"/>
        <v>0</v>
      </c>
      <c r="U344" s="238">
        <f>IF(O344=1,0,IF(P344=1,'WHT Rates - MPEG HEVC VIA'!$H$3,IF(Q344=1,'WHT Rates - MPEG HEVC VIA'!$H$11,IF(R344=1,'Via Summary'!$B$9,_xlfn.XLOOKUP(D344,'WHT Rates'!$B$4:$B$56,'WHT Rates'!$E$4:$E$56)/100))))</f>
        <v>0</v>
      </c>
      <c r="V344" s="244">
        <f t="shared" si="55"/>
        <v>0</v>
      </c>
      <c r="W344" s="251"/>
      <c r="X344" s="128">
        <f>ROUND(-1*T344,2)</f>
        <v>0</v>
      </c>
      <c r="Y344" s="128">
        <f t="shared" si="57"/>
        <v>0</v>
      </c>
      <c r="Z344" s="251"/>
      <c r="AA344" s="251"/>
      <c r="AB344" s="251"/>
    </row>
    <row r="345" spans="1:28" s="127" customFormat="1" x14ac:dyDescent="0.35">
      <c r="A345" s="214" t="s">
        <v>151</v>
      </c>
      <c r="B345" s="215">
        <v>105626</v>
      </c>
      <c r="C345" s="215" t="s">
        <v>136</v>
      </c>
      <c r="D345" s="215" t="s">
        <v>137</v>
      </c>
      <c r="E345" s="215">
        <v>70455103</v>
      </c>
      <c r="F345" s="215">
        <v>170</v>
      </c>
      <c r="G345" s="215" t="s">
        <v>697</v>
      </c>
      <c r="H345" s="221" t="s">
        <v>1374</v>
      </c>
      <c r="I345" s="234" t="s">
        <v>978</v>
      </c>
      <c r="J345" s="207">
        <v>91267.46</v>
      </c>
      <c r="K345" s="211"/>
      <c r="L345" s="127" t="str">
        <f t="shared" si="50"/>
        <v>0070455103000170</v>
      </c>
      <c r="M345" s="127">
        <f t="shared" si="58"/>
        <v>16</v>
      </c>
      <c r="N345" s="127" t="str">
        <f t="shared" si="51"/>
        <v>00000000/Z_SBA</v>
      </c>
      <c r="O345" s="236">
        <f t="shared" si="52"/>
        <v>0</v>
      </c>
      <c r="P345" s="236">
        <f t="shared" si="53"/>
        <v>0</v>
      </c>
      <c r="Q345" s="236">
        <f t="shared" si="53"/>
        <v>0</v>
      </c>
      <c r="R345" s="236">
        <f t="shared" si="53"/>
        <v>0</v>
      </c>
      <c r="S345" s="238">
        <f>IF(O345=1,0,IF(P345=1,'WHT Rates - MPEG HEVC VIA'!$H$3,IF(Q345=1,'WHT Rates - MPEG HEVC VIA'!$H$11,IF(R345=1,'Via Summary'!$B$9,_xlfn.XLOOKUP(D345,'WHT Rates'!$B$4:$B$56,'WHT Rates'!$C$4:$C$56)/100))))</f>
        <v>0</v>
      </c>
      <c r="T345" s="244">
        <f t="shared" si="54"/>
        <v>0</v>
      </c>
      <c r="U345" s="238">
        <f>IF(O345=1,0,IF(P345=1,'WHT Rates - MPEG HEVC VIA'!$H$3,IF(Q345=1,'WHT Rates - MPEG HEVC VIA'!$H$11,IF(R345=1,'Via Summary'!$B$9,_xlfn.XLOOKUP(D345,'WHT Rates'!$B$4:$B$56,'WHT Rates'!$E$4:$E$56)/100))))</f>
        <v>0</v>
      </c>
      <c r="V345" s="244">
        <f t="shared" si="55"/>
        <v>0</v>
      </c>
      <c r="W345" s="251"/>
      <c r="X345" s="128">
        <f t="shared" si="56"/>
        <v>0</v>
      </c>
      <c r="Y345" s="128">
        <f t="shared" si="57"/>
        <v>0</v>
      </c>
      <c r="Z345" s="251"/>
      <c r="AA345" s="251"/>
      <c r="AB345" s="251"/>
    </row>
    <row r="346" spans="1:28" s="127" customFormat="1" x14ac:dyDescent="0.35">
      <c r="A346" s="214" t="s">
        <v>151</v>
      </c>
      <c r="B346" s="215">
        <v>105626</v>
      </c>
      <c r="C346" s="215" t="s">
        <v>136</v>
      </c>
      <c r="D346" s="215" t="s">
        <v>137</v>
      </c>
      <c r="E346" s="215">
        <v>70455103</v>
      </c>
      <c r="F346" s="215">
        <v>180</v>
      </c>
      <c r="G346" s="215" t="s">
        <v>697</v>
      </c>
      <c r="H346" s="221" t="s">
        <v>1375</v>
      </c>
      <c r="I346" s="234" t="s">
        <v>978</v>
      </c>
      <c r="J346" s="207">
        <v>44878</v>
      </c>
      <c r="K346" s="211"/>
      <c r="L346" s="127" t="str">
        <f t="shared" si="50"/>
        <v>0070455103000180</v>
      </c>
      <c r="M346" s="127">
        <f t="shared" si="58"/>
        <v>16</v>
      </c>
      <c r="N346" s="127" t="str">
        <f t="shared" si="51"/>
        <v>00000000/Z_SBA</v>
      </c>
      <c r="O346" s="236">
        <f t="shared" si="52"/>
        <v>0</v>
      </c>
      <c r="P346" s="236">
        <f t="shared" si="53"/>
        <v>0</v>
      </c>
      <c r="Q346" s="236">
        <f t="shared" si="53"/>
        <v>0</v>
      </c>
      <c r="R346" s="236">
        <f t="shared" si="53"/>
        <v>0</v>
      </c>
      <c r="S346" s="238">
        <f>IF(O346=1,0,IF(P346=1,'WHT Rates - MPEG HEVC VIA'!$H$3,IF(Q346=1,'WHT Rates - MPEG HEVC VIA'!$H$11,IF(R346=1,'Via Summary'!$B$9,_xlfn.XLOOKUP(D346,'WHT Rates'!$B$4:$B$56,'WHT Rates'!$C$4:$C$56)/100))))</f>
        <v>0</v>
      </c>
      <c r="T346" s="244">
        <f t="shared" si="54"/>
        <v>0</v>
      </c>
      <c r="U346" s="238">
        <f>IF(O346=1,0,IF(P346=1,'WHT Rates - MPEG HEVC VIA'!$H$3,IF(Q346=1,'WHT Rates - MPEG HEVC VIA'!$H$11,IF(R346=1,'Via Summary'!$B$9,_xlfn.XLOOKUP(D346,'WHT Rates'!$B$4:$B$56,'WHT Rates'!$E$4:$E$56)/100))))</f>
        <v>0</v>
      </c>
      <c r="V346" s="244">
        <f t="shared" si="55"/>
        <v>0</v>
      </c>
      <c r="W346" s="251"/>
      <c r="X346" s="128">
        <f t="shared" si="56"/>
        <v>0</v>
      </c>
      <c r="Y346" s="128">
        <f t="shared" si="57"/>
        <v>0</v>
      </c>
      <c r="Z346" s="251"/>
      <c r="AA346" s="251"/>
      <c r="AB346" s="251"/>
    </row>
    <row r="347" spans="1:28" s="127" customFormat="1" x14ac:dyDescent="0.35">
      <c r="A347" s="214" t="s">
        <v>152</v>
      </c>
      <c r="B347" s="215">
        <v>105628</v>
      </c>
      <c r="C347" s="215" t="s">
        <v>136</v>
      </c>
      <c r="D347" s="215" t="s">
        <v>137</v>
      </c>
      <c r="E347" s="215">
        <v>70388083</v>
      </c>
      <c r="F347" s="215">
        <v>20</v>
      </c>
      <c r="G347" s="215" t="s">
        <v>725</v>
      </c>
      <c r="H347" s="221" t="s">
        <v>559</v>
      </c>
      <c r="I347" s="234" t="s">
        <v>979</v>
      </c>
      <c r="J347" s="207">
        <v>33224.089999999997</v>
      </c>
      <c r="K347" s="211"/>
      <c r="L347" s="127" t="str">
        <f t="shared" si="50"/>
        <v>0070388083000020</v>
      </c>
      <c r="M347" s="127">
        <f t="shared" si="58"/>
        <v>16</v>
      </c>
      <c r="N347" s="127" t="str">
        <f t="shared" si="51"/>
        <v>00000000/Z_DEC</v>
      </c>
      <c r="O347" s="236">
        <f t="shared" si="52"/>
        <v>0</v>
      </c>
      <c r="P347" s="236">
        <f t="shared" si="53"/>
        <v>0</v>
      </c>
      <c r="Q347" s="236">
        <f t="shared" si="53"/>
        <v>0</v>
      </c>
      <c r="R347" s="236">
        <f t="shared" si="53"/>
        <v>0</v>
      </c>
      <c r="S347" s="238">
        <f>IF(O347=1,0,IF(P347=1,'WHT Rates - MPEG HEVC VIA'!$H$3,IF(Q347=1,'WHT Rates - MPEG HEVC VIA'!$H$11,IF(R347=1,'Via Summary'!$B$9,_xlfn.XLOOKUP(D347,'WHT Rates'!$B$4:$B$56,'WHT Rates'!$C$4:$C$56)/100))))</f>
        <v>0</v>
      </c>
      <c r="T347" s="244">
        <f t="shared" si="54"/>
        <v>0</v>
      </c>
      <c r="U347" s="238">
        <f>IF(O347=1,0,IF(P347=1,'WHT Rates - MPEG HEVC VIA'!$H$3,IF(Q347=1,'WHT Rates - MPEG HEVC VIA'!$H$11,IF(R347=1,'Via Summary'!$B$9,_xlfn.XLOOKUP(D347,'WHT Rates'!$B$4:$B$56,'WHT Rates'!$E$4:$E$56)/100))))</f>
        <v>0</v>
      </c>
      <c r="V347" s="244">
        <f t="shared" si="55"/>
        <v>0</v>
      </c>
      <c r="W347" s="251"/>
      <c r="X347" s="128">
        <f t="shared" si="56"/>
        <v>0</v>
      </c>
      <c r="Y347" s="128">
        <f t="shared" si="57"/>
        <v>0</v>
      </c>
      <c r="Z347" s="251"/>
      <c r="AA347" s="251"/>
      <c r="AB347" s="251"/>
    </row>
    <row r="348" spans="1:28" s="127" customFormat="1" x14ac:dyDescent="0.35">
      <c r="A348" s="214" t="s">
        <v>152</v>
      </c>
      <c r="B348" s="215">
        <v>105628</v>
      </c>
      <c r="C348" s="215" t="s">
        <v>136</v>
      </c>
      <c r="D348" s="215" t="s">
        <v>137</v>
      </c>
      <c r="E348" s="215">
        <v>70388083</v>
      </c>
      <c r="F348" s="215">
        <v>30</v>
      </c>
      <c r="G348" s="215" t="s">
        <v>721</v>
      </c>
      <c r="H348" s="221" t="s">
        <v>558</v>
      </c>
      <c r="I348" s="234" t="s">
        <v>979</v>
      </c>
      <c r="J348" s="207">
        <v>16202.46</v>
      </c>
      <c r="K348" s="211"/>
      <c r="L348" s="127" t="str">
        <f t="shared" si="50"/>
        <v>0070388083000030</v>
      </c>
      <c r="M348" s="127">
        <f t="shared" si="58"/>
        <v>16</v>
      </c>
      <c r="N348" s="127" t="str">
        <f t="shared" si="51"/>
        <v>00000000/Z_BEN</v>
      </c>
      <c r="O348" s="236">
        <f t="shared" si="52"/>
        <v>0</v>
      </c>
      <c r="P348" s="236">
        <f t="shared" si="53"/>
        <v>0</v>
      </c>
      <c r="Q348" s="236">
        <f t="shared" si="53"/>
        <v>0</v>
      </c>
      <c r="R348" s="236">
        <f t="shared" si="53"/>
        <v>0</v>
      </c>
      <c r="S348" s="238">
        <f>IF(O348=1,0,IF(P348=1,'WHT Rates - MPEG HEVC VIA'!$H$3,IF(Q348=1,'WHT Rates - MPEG HEVC VIA'!$H$11,IF(R348=1,'Via Summary'!$B$9,_xlfn.XLOOKUP(D348,'WHT Rates'!$B$4:$B$56,'WHT Rates'!$C$4:$C$56)/100))))</f>
        <v>0</v>
      </c>
      <c r="T348" s="244">
        <f t="shared" si="54"/>
        <v>0</v>
      </c>
      <c r="U348" s="238">
        <f>IF(O348=1,0,IF(P348=1,'WHT Rates - MPEG HEVC VIA'!$H$3,IF(Q348=1,'WHT Rates - MPEG HEVC VIA'!$H$11,IF(R348=1,'Via Summary'!$B$9,_xlfn.XLOOKUP(D348,'WHT Rates'!$B$4:$B$56,'WHT Rates'!$E$4:$E$56)/100))))</f>
        <v>0</v>
      </c>
      <c r="V348" s="244">
        <f t="shared" si="55"/>
        <v>0</v>
      </c>
      <c r="W348" s="251"/>
      <c r="X348" s="128">
        <f t="shared" si="56"/>
        <v>0</v>
      </c>
      <c r="Y348" s="128">
        <f t="shared" si="57"/>
        <v>0</v>
      </c>
      <c r="Z348" s="251"/>
      <c r="AA348" s="251"/>
      <c r="AB348" s="251"/>
    </row>
    <row r="349" spans="1:28" s="127" customFormat="1" x14ac:dyDescent="0.35">
      <c r="A349" s="214" t="s">
        <v>152</v>
      </c>
      <c r="B349" s="215">
        <v>105628</v>
      </c>
      <c r="C349" s="215" t="s">
        <v>136</v>
      </c>
      <c r="D349" s="215" t="s">
        <v>137</v>
      </c>
      <c r="E349" s="215">
        <v>70388083</v>
      </c>
      <c r="F349" s="215">
        <v>40</v>
      </c>
      <c r="G349" s="215" t="s">
        <v>725</v>
      </c>
      <c r="H349" s="221" t="s">
        <v>557</v>
      </c>
      <c r="I349" s="234" t="s">
        <v>979</v>
      </c>
      <c r="J349" s="207">
        <v>69094.75</v>
      </c>
      <c r="K349" s="211"/>
      <c r="L349" s="127" t="str">
        <f t="shared" si="50"/>
        <v>0070388083000040</v>
      </c>
      <c r="M349" s="127">
        <f t="shared" si="58"/>
        <v>16</v>
      </c>
      <c r="N349" s="127" t="str">
        <f t="shared" si="51"/>
        <v>00000000/Z_DEC</v>
      </c>
      <c r="O349" s="236">
        <f t="shared" si="52"/>
        <v>0</v>
      </c>
      <c r="P349" s="236">
        <f t="shared" si="53"/>
        <v>0</v>
      </c>
      <c r="Q349" s="236">
        <f t="shared" si="53"/>
        <v>0</v>
      </c>
      <c r="R349" s="236">
        <f t="shared" si="53"/>
        <v>0</v>
      </c>
      <c r="S349" s="238">
        <f>IF(O349=1,0,IF(P349=1,'WHT Rates - MPEG HEVC VIA'!$H$3,IF(Q349=1,'WHT Rates - MPEG HEVC VIA'!$H$11,IF(R349=1,'Via Summary'!$B$9,_xlfn.XLOOKUP(D349,'WHT Rates'!$B$4:$B$56,'WHT Rates'!$C$4:$C$56)/100))))</f>
        <v>0</v>
      </c>
      <c r="T349" s="244">
        <f t="shared" si="54"/>
        <v>0</v>
      </c>
      <c r="U349" s="238">
        <f>IF(O349=1,0,IF(P349=1,'WHT Rates - MPEG HEVC VIA'!$H$3,IF(Q349=1,'WHT Rates - MPEG HEVC VIA'!$H$11,IF(R349=1,'Via Summary'!$B$9,_xlfn.XLOOKUP(D349,'WHT Rates'!$B$4:$B$56,'WHT Rates'!$E$4:$E$56)/100))))</f>
        <v>0</v>
      </c>
      <c r="V349" s="244">
        <f t="shared" si="55"/>
        <v>0</v>
      </c>
      <c r="W349" s="251"/>
      <c r="X349" s="128">
        <f t="shared" ref="X349:X352" si="59">ROUND(-1*T349,2)</f>
        <v>0</v>
      </c>
      <c r="Y349" s="128">
        <f t="shared" ref="Y349:Y352" si="60">ROUND(-1*V349,2)</f>
        <v>0</v>
      </c>
      <c r="Z349" s="251"/>
      <c r="AA349" s="251"/>
      <c r="AB349" s="251"/>
    </row>
    <row r="350" spans="1:28" s="127" customFormat="1" x14ac:dyDescent="0.35">
      <c r="A350" s="214" t="s">
        <v>152</v>
      </c>
      <c r="B350" s="215">
        <v>105628</v>
      </c>
      <c r="C350" s="215" t="s">
        <v>136</v>
      </c>
      <c r="D350" s="215" t="s">
        <v>137</v>
      </c>
      <c r="E350" s="215">
        <v>70388083</v>
      </c>
      <c r="F350" s="215">
        <v>50</v>
      </c>
      <c r="G350" s="215" t="s">
        <v>725</v>
      </c>
      <c r="H350" s="221" t="s">
        <v>556</v>
      </c>
      <c r="I350" s="234" t="s">
        <v>979</v>
      </c>
      <c r="J350" s="207">
        <v>82.7</v>
      </c>
      <c r="K350" s="211"/>
      <c r="L350" s="127" t="str">
        <f t="shared" si="50"/>
        <v>0070388083000050</v>
      </c>
      <c r="M350" s="127">
        <f t="shared" si="58"/>
        <v>16</v>
      </c>
      <c r="N350" s="127" t="str">
        <f t="shared" si="51"/>
        <v>00000000/Z_DEC</v>
      </c>
      <c r="O350" s="236">
        <f t="shared" si="52"/>
        <v>0</v>
      </c>
      <c r="P350" s="236">
        <f t="shared" si="53"/>
        <v>0</v>
      </c>
      <c r="Q350" s="236">
        <f t="shared" si="53"/>
        <v>0</v>
      </c>
      <c r="R350" s="236">
        <f t="shared" si="53"/>
        <v>0</v>
      </c>
      <c r="S350" s="238">
        <f>IF(O350=1,0,IF(P350=1,'WHT Rates - MPEG HEVC VIA'!$H$3,IF(Q350=1,'WHT Rates - MPEG HEVC VIA'!$H$11,IF(R350=1,'Via Summary'!$B$9,_xlfn.XLOOKUP(D350,'WHT Rates'!$B$4:$B$56,'WHT Rates'!$C$4:$C$56)/100))))</f>
        <v>0</v>
      </c>
      <c r="T350" s="244">
        <f t="shared" si="54"/>
        <v>0</v>
      </c>
      <c r="U350" s="238">
        <f>IF(O350=1,0,IF(P350=1,'WHT Rates - MPEG HEVC VIA'!$H$3,IF(Q350=1,'WHT Rates - MPEG HEVC VIA'!$H$11,IF(R350=1,'Via Summary'!$B$9,_xlfn.XLOOKUP(D350,'WHT Rates'!$B$4:$B$56,'WHT Rates'!$E$4:$E$56)/100))))</f>
        <v>0</v>
      </c>
      <c r="V350" s="244">
        <f t="shared" si="55"/>
        <v>0</v>
      </c>
      <c r="W350" s="251"/>
      <c r="X350" s="128">
        <f t="shared" si="59"/>
        <v>0</v>
      </c>
      <c r="Y350" s="128">
        <f t="shared" si="60"/>
        <v>0</v>
      </c>
      <c r="Z350" s="251"/>
      <c r="AA350" s="251"/>
      <c r="AB350" s="251"/>
    </row>
    <row r="351" spans="1:28" s="127" customFormat="1" x14ac:dyDescent="0.35">
      <c r="A351" s="214" t="s">
        <v>152</v>
      </c>
      <c r="B351" s="215">
        <v>105628</v>
      </c>
      <c r="C351" s="215" t="s">
        <v>136</v>
      </c>
      <c r="D351" s="215" t="s">
        <v>137</v>
      </c>
      <c r="E351" s="215">
        <v>70452298</v>
      </c>
      <c r="F351" s="215">
        <v>20</v>
      </c>
      <c r="G351" s="215" t="s">
        <v>725</v>
      </c>
      <c r="H351" s="221" t="s">
        <v>1376</v>
      </c>
      <c r="I351" s="234" t="s">
        <v>979</v>
      </c>
      <c r="J351" s="207"/>
      <c r="K351" s="211">
        <v>-33224.089999999997</v>
      </c>
      <c r="L351" s="127" t="str">
        <f t="shared" si="50"/>
        <v>0070452298000020</v>
      </c>
      <c r="M351" s="127">
        <f t="shared" si="58"/>
        <v>16</v>
      </c>
      <c r="N351" s="127" t="str">
        <f t="shared" si="51"/>
        <v>00000000/Z_DEC</v>
      </c>
      <c r="O351" s="236">
        <f t="shared" si="52"/>
        <v>0</v>
      </c>
      <c r="P351" s="236">
        <f t="shared" si="53"/>
        <v>0</v>
      </c>
      <c r="Q351" s="236">
        <f t="shared" si="53"/>
        <v>0</v>
      </c>
      <c r="R351" s="236">
        <f t="shared" si="53"/>
        <v>0</v>
      </c>
      <c r="S351" s="238">
        <f>IF(O351=1,0,IF(P351=1,'WHT Rates - MPEG HEVC VIA'!$H$3,IF(Q351=1,'WHT Rates - MPEG HEVC VIA'!$H$11,IF(R351=1,'Via Summary'!$B$9,_xlfn.XLOOKUP(D351,'WHT Rates'!$B$4:$B$56,'WHT Rates'!$C$4:$C$56)/100))))</f>
        <v>0</v>
      </c>
      <c r="T351" s="244">
        <f t="shared" si="54"/>
        <v>0</v>
      </c>
      <c r="U351" s="238">
        <f>IF(O351=1,0,IF(P351=1,'WHT Rates - MPEG HEVC VIA'!$H$3,IF(Q351=1,'WHT Rates - MPEG HEVC VIA'!$H$11,IF(R351=1,'Via Summary'!$B$9,_xlfn.XLOOKUP(D351,'WHT Rates'!$B$4:$B$56,'WHT Rates'!$E$4:$E$56)/100))))</f>
        <v>0</v>
      </c>
      <c r="V351" s="244">
        <f t="shared" si="55"/>
        <v>0</v>
      </c>
      <c r="W351" s="251"/>
      <c r="X351" s="128">
        <f t="shared" si="59"/>
        <v>0</v>
      </c>
      <c r="Y351" s="128">
        <f t="shared" si="60"/>
        <v>0</v>
      </c>
      <c r="Z351" s="251"/>
      <c r="AA351" s="251"/>
      <c r="AB351" s="251"/>
    </row>
    <row r="352" spans="1:28" s="127" customFormat="1" x14ac:dyDescent="0.35">
      <c r="A352" s="214" t="s">
        <v>152</v>
      </c>
      <c r="B352" s="215">
        <v>105628</v>
      </c>
      <c r="C352" s="215" t="s">
        <v>136</v>
      </c>
      <c r="D352" s="215" t="s">
        <v>137</v>
      </c>
      <c r="E352" s="215">
        <v>70452298</v>
      </c>
      <c r="F352" s="215">
        <v>30</v>
      </c>
      <c r="G352" s="215" t="s">
        <v>721</v>
      </c>
      <c r="H352" s="221" t="s">
        <v>1377</v>
      </c>
      <c r="I352" s="234" t="s">
        <v>979</v>
      </c>
      <c r="J352" s="207"/>
      <c r="K352" s="211">
        <v>-16202.46</v>
      </c>
      <c r="L352" s="127" t="str">
        <f t="shared" si="50"/>
        <v>0070452298000030</v>
      </c>
      <c r="M352" s="127">
        <f t="shared" si="58"/>
        <v>16</v>
      </c>
      <c r="N352" s="127" t="str">
        <f t="shared" si="51"/>
        <v>00000000/Z_BEN</v>
      </c>
      <c r="O352" s="236">
        <f t="shared" si="52"/>
        <v>0</v>
      </c>
      <c r="P352" s="236">
        <f t="shared" si="53"/>
        <v>0</v>
      </c>
      <c r="Q352" s="236">
        <f t="shared" si="53"/>
        <v>0</v>
      </c>
      <c r="R352" s="236">
        <f t="shared" si="53"/>
        <v>0</v>
      </c>
      <c r="S352" s="238">
        <f>IF(O352=1,0,IF(P352=1,'WHT Rates - MPEG HEVC VIA'!$H$3,IF(Q352=1,'WHT Rates - MPEG HEVC VIA'!$H$11,IF(R352=1,'Via Summary'!$B$9,_xlfn.XLOOKUP(D352,'WHT Rates'!$B$4:$B$56,'WHT Rates'!$C$4:$C$56)/100))))</f>
        <v>0</v>
      </c>
      <c r="T352" s="244">
        <f t="shared" si="54"/>
        <v>0</v>
      </c>
      <c r="U352" s="238">
        <f>IF(O352=1,0,IF(P352=1,'WHT Rates - MPEG HEVC VIA'!$H$3,IF(Q352=1,'WHT Rates - MPEG HEVC VIA'!$H$11,IF(R352=1,'Via Summary'!$B$9,_xlfn.XLOOKUP(D352,'WHT Rates'!$B$4:$B$56,'WHT Rates'!$E$4:$E$56)/100))))</f>
        <v>0</v>
      </c>
      <c r="V352" s="244">
        <f t="shared" si="55"/>
        <v>0</v>
      </c>
      <c r="W352" s="251"/>
      <c r="X352" s="128">
        <f t="shared" si="59"/>
        <v>0</v>
      </c>
      <c r="Y352" s="128">
        <f t="shared" si="60"/>
        <v>0</v>
      </c>
      <c r="Z352" s="251"/>
      <c r="AA352" s="251"/>
      <c r="AB352" s="251"/>
    </row>
    <row r="353" spans="1:28" s="127" customFormat="1" x14ac:dyDescent="0.35">
      <c r="A353" s="214" t="s">
        <v>152</v>
      </c>
      <c r="B353" s="215">
        <v>105628</v>
      </c>
      <c r="C353" s="215" t="s">
        <v>136</v>
      </c>
      <c r="D353" s="215" t="s">
        <v>137</v>
      </c>
      <c r="E353" s="215">
        <v>70452298</v>
      </c>
      <c r="F353" s="215">
        <v>40</v>
      </c>
      <c r="G353" s="215" t="s">
        <v>725</v>
      </c>
      <c r="H353" s="221" t="s">
        <v>1378</v>
      </c>
      <c r="I353" s="234" t="s">
        <v>979</v>
      </c>
      <c r="J353" s="207"/>
      <c r="K353" s="211">
        <v>-69094.75</v>
      </c>
      <c r="L353" s="127" t="str">
        <f t="shared" si="50"/>
        <v>0070452298000040</v>
      </c>
      <c r="M353" s="127">
        <f t="shared" si="58"/>
        <v>16</v>
      </c>
      <c r="N353" s="127" t="str">
        <f t="shared" si="51"/>
        <v>00000000/Z_DEC</v>
      </c>
      <c r="O353" s="236">
        <f t="shared" si="52"/>
        <v>0</v>
      </c>
      <c r="P353" s="236">
        <f t="shared" si="53"/>
        <v>0</v>
      </c>
      <c r="Q353" s="236">
        <f t="shared" si="53"/>
        <v>0</v>
      </c>
      <c r="R353" s="236">
        <f t="shared" si="53"/>
        <v>0</v>
      </c>
      <c r="S353" s="238">
        <f>IF(O353=1,0,IF(P353=1,'WHT Rates - MPEG HEVC VIA'!$H$3,IF(Q353=1,'WHT Rates - MPEG HEVC VIA'!$H$11,IF(R353=1,'Via Summary'!$B$9,_xlfn.XLOOKUP(D353,'WHT Rates'!$B$4:$B$56,'WHT Rates'!$C$4:$C$56)/100))))</f>
        <v>0</v>
      </c>
      <c r="T353" s="244">
        <f t="shared" si="54"/>
        <v>0</v>
      </c>
      <c r="U353" s="238">
        <f>IF(O353=1,0,IF(P353=1,'WHT Rates - MPEG HEVC VIA'!$H$3,IF(Q353=1,'WHT Rates - MPEG HEVC VIA'!$H$11,IF(R353=1,'Via Summary'!$B$9,_xlfn.XLOOKUP(D353,'WHT Rates'!$B$4:$B$56,'WHT Rates'!$E$4:$E$56)/100))))</f>
        <v>0</v>
      </c>
      <c r="V353" s="244">
        <f t="shared" si="55"/>
        <v>0</v>
      </c>
      <c r="W353" s="251"/>
      <c r="X353" s="128">
        <f t="shared" si="56"/>
        <v>0</v>
      </c>
      <c r="Y353" s="128">
        <f t="shared" si="57"/>
        <v>0</v>
      </c>
      <c r="Z353" s="251"/>
      <c r="AA353" s="251"/>
      <c r="AB353" s="251"/>
    </row>
    <row r="354" spans="1:28" s="127" customFormat="1" x14ac:dyDescent="0.35">
      <c r="A354" s="214" t="s">
        <v>152</v>
      </c>
      <c r="B354" s="215">
        <v>105628</v>
      </c>
      <c r="C354" s="215" t="s">
        <v>136</v>
      </c>
      <c r="D354" s="215" t="s">
        <v>137</v>
      </c>
      <c r="E354" s="215">
        <v>70452298</v>
      </c>
      <c r="F354" s="215">
        <v>50</v>
      </c>
      <c r="G354" s="215" t="s">
        <v>725</v>
      </c>
      <c r="H354" s="221" t="s">
        <v>1379</v>
      </c>
      <c r="I354" s="234" t="s">
        <v>979</v>
      </c>
      <c r="J354" s="207"/>
      <c r="K354" s="211">
        <v>-82.7</v>
      </c>
      <c r="L354" s="127" t="str">
        <f t="shared" si="50"/>
        <v>0070452298000050</v>
      </c>
      <c r="M354" s="127">
        <f t="shared" si="58"/>
        <v>16</v>
      </c>
      <c r="N354" s="127" t="str">
        <f t="shared" si="51"/>
        <v>00000000/Z_DEC</v>
      </c>
      <c r="O354" s="236">
        <f t="shared" si="52"/>
        <v>0</v>
      </c>
      <c r="P354" s="236">
        <f t="shared" si="53"/>
        <v>0</v>
      </c>
      <c r="Q354" s="236">
        <f t="shared" si="53"/>
        <v>0</v>
      </c>
      <c r="R354" s="236">
        <f t="shared" si="53"/>
        <v>0</v>
      </c>
      <c r="S354" s="238">
        <f>IF(O354=1,0,IF(P354=1,'WHT Rates - MPEG HEVC VIA'!$H$3,IF(Q354=1,'WHT Rates - MPEG HEVC VIA'!$H$11,IF(R354=1,'Via Summary'!$B$9,_xlfn.XLOOKUP(D354,'WHT Rates'!$B$4:$B$56,'WHT Rates'!$C$4:$C$56)/100))))</f>
        <v>0</v>
      </c>
      <c r="T354" s="244">
        <f t="shared" si="54"/>
        <v>0</v>
      </c>
      <c r="U354" s="238">
        <f>IF(O354=1,0,IF(P354=1,'WHT Rates - MPEG HEVC VIA'!$H$3,IF(Q354=1,'WHT Rates - MPEG HEVC VIA'!$H$11,IF(R354=1,'Via Summary'!$B$9,_xlfn.XLOOKUP(D354,'WHT Rates'!$B$4:$B$56,'WHT Rates'!$E$4:$E$56)/100))))</f>
        <v>0</v>
      </c>
      <c r="V354" s="244">
        <f t="shared" si="55"/>
        <v>0</v>
      </c>
      <c r="W354" s="251"/>
      <c r="X354" s="128">
        <f t="shared" si="56"/>
        <v>0</v>
      </c>
      <c r="Y354" s="128">
        <f t="shared" si="57"/>
        <v>0</v>
      </c>
      <c r="Z354" s="251"/>
      <c r="AA354" s="251"/>
      <c r="AB354" s="251"/>
    </row>
    <row r="355" spans="1:28" s="127" customFormat="1" x14ac:dyDescent="0.35">
      <c r="A355" s="214" t="s">
        <v>32</v>
      </c>
      <c r="B355" s="215">
        <v>105041</v>
      </c>
      <c r="C355" s="215" t="s">
        <v>24</v>
      </c>
      <c r="D355" s="215" t="s">
        <v>25</v>
      </c>
      <c r="E355" s="215">
        <v>70454920</v>
      </c>
      <c r="F355" s="215">
        <v>10</v>
      </c>
      <c r="G355" s="215" t="s">
        <v>705</v>
      </c>
      <c r="H355" s="221" t="s">
        <v>1380</v>
      </c>
      <c r="I355" s="234" t="s">
        <v>979</v>
      </c>
      <c r="J355" s="207">
        <v>2818.8</v>
      </c>
      <c r="K355" s="211"/>
      <c r="L355" s="127" t="str">
        <f t="shared" si="50"/>
        <v>0070454920000010</v>
      </c>
      <c r="M355" s="127">
        <f t="shared" si="58"/>
        <v>16</v>
      </c>
      <c r="N355" s="127" t="str">
        <f t="shared" si="51"/>
        <v>00000000/Z_PVD</v>
      </c>
      <c r="O355" s="236">
        <f t="shared" si="52"/>
        <v>0</v>
      </c>
      <c r="P355" s="236">
        <f t="shared" si="53"/>
        <v>0</v>
      </c>
      <c r="Q355" s="236">
        <f t="shared" si="53"/>
        <v>0</v>
      </c>
      <c r="R355" s="236">
        <f t="shared" si="53"/>
        <v>0</v>
      </c>
      <c r="S355" s="238">
        <f>IF(O355=1,0,IF(P355=1,'WHT Rates - MPEG HEVC VIA'!$H$3,IF(Q355=1,'WHT Rates - MPEG HEVC VIA'!$H$11,IF(R355=1,'Via Summary'!$B$9,_xlfn.XLOOKUP(D355,'WHT Rates'!$B$4:$B$56,'WHT Rates'!$C$4:$C$56)/100))))</f>
        <v>0.1</v>
      </c>
      <c r="T355" s="244">
        <f t="shared" si="54"/>
        <v>281.88000000000005</v>
      </c>
      <c r="U355" s="238">
        <f>IF(O355=1,0,IF(P355=1,'WHT Rates - MPEG HEVC VIA'!$H$3,IF(Q355=1,'WHT Rates - MPEG HEVC VIA'!$H$11,IF(R355=1,'Via Summary'!$B$9,_xlfn.XLOOKUP(D355,'WHT Rates'!$B$4:$B$56,'WHT Rates'!$E$4:$E$56)/100))))</f>
        <v>0.1</v>
      </c>
      <c r="V355" s="244">
        <f t="shared" si="55"/>
        <v>0</v>
      </c>
      <c r="W355" s="251"/>
      <c r="X355" s="128">
        <f t="shared" si="56"/>
        <v>-281.88</v>
      </c>
      <c r="Y355" s="128">
        <f t="shared" si="57"/>
        <v>0</v>
      </c>
      <c r="Z355" s="251"/>
      <c r="AA355" s="251"/>
      <c r="AB355" s="251"/>
    </row>
    <row r="356" spans="1:28" s="127" customFormat="1" x14ac:dyDescent="0.35">
      <c r="A356" s="214" t="s">
        <v>309</v>
      </c>
      <c r="B356" s="215">
        <v>126289</v>
      </c>
      <c r="C356" s="215" t="s">
        <v>136</v>
      </c>
      <c r="D356" s="215" t="s">
        <v>137</v>
      </c>
      <c r="E356" s="215">
        <v>70454997</v>
      </c>
      <c r="F356" s="215">
        <v>10</v>
      </c>
      <c r="G356" s="215" t="s">
        <v>694</v>
      </c>
      <c r="H356" s="221" t="s">
        <v>1381</v>
      </c>
      <c r="I356" s="234" t="s">
        <v>992</v>
      </c>
      <c r="J356" s="207"/>
      <c r="K356" s="211">
        <v>2156388.59</v>
      </c>
      <c r="L356" s="127" t="str">
        <f t="shared" si="50"/>
        <v>0070454997000010</v>
      </c>
      <c r="M356" s="127">
        <f t="shared" si="58"/>
        <v>16</v>
      </c>
      <c r="N356" s="127" t="str">
        <f t="shared" si="51"/>
        <v>00000000/Z_DTV</v>
      </c>
      <c r="O356" s="236">
        <f t="shared" si="52"/>
        <v>0</v>
      </c>
      <c r="P356" s="236">
        <f t="shared" si="53"/>
        <v>0</v>
      </c>
      <c r="Q356" s="236">
        <f t="shared" si="53"/>
        <v>1</v>
      </c>
      <c r="R356" s="236">
        <f t="shared" si="53"/>
        <v>0</v>
      </c>
      <c r="S356" s="238">
        <f>IF(O356=1,0,IF(P356=1,'WHT Rates - MPEG HEVC VIA'!$H$3,IF(Q356=1,'WHT Rates - MPEG HEVC VIA'!$H$11,IF(R356=1,'Via Summary'!$B$9,_xlfn.XLOOKUP(D356,'WHT Rates'!$B$4:$B$56,'WHT Rates'!$C$4:$C$56)/100))))</f>
        <v>6.6977961486326038E-2</v>
      </c>
      <c r="T356" s="244">
        <f t="shared" si="54"/>
        <v>0</v>
      </c>
      <c r="U356" s="238">
        <f>IF(O356=1,0,IF(P356=1,'WHT Rates - MPEG HEVC VIA'!$H$3,IF(Q356=1,'WHT Rates - MPEG HEVC VIA'!$H$11,IF(R356=1,'Via Summary'!$B$9,_xlfn.XLOOKUP(D356,'WHT Rates'!$B$4:$B$56,'WHT Rates'!$E$4:$E$56)/100))))</f>
        <v>6.6977961486326038E-2</v>
      </c>
      <c r="V356" s="244">
        <f t="shared" si="55"/>
        <v>144430.51193057289</v>
      </c>
      <c r="W356" s="251"/>
      <c r="X356" s="128">
        <f t="shared" si="56"/>
        <v>0</v>
      </c>
      <c r="Y356" s="128">
        <f t="shared" si="57"/>
        <v>-144430.51</v>
      </c>
      <c r="Z356" s="251"/>
      <c r="AA356" s="251"/>
      <c r="AB356" s="251"/>
    </row>
    <row r="357" spans="1:28" s="127" customFormat="1" x14ac:dyDescent="0.35">
      <c r="A357" s="214" t="s">
        <v>309</v>
      </c>
      <c r="B357" s="215">
        <v>126289</v>
      </c>
      <c r="C357" s="215" t="s">
        <v>136</v>
      </c>
      <c r="D357" s="215" t="s">
        <v>137</v>
      </c>
      <c r="E357" s="215">
        <v>70454997</v>
      </c>
      <c r="F357" s="215">
        <v>20</v>
      </c>
      <c r="G357" s="215" t="s">
        <v>750</v>
      </c>
      <c r="H357" s="221" t="s">
        <v>1382</v>
      </c>
      <c r="I357" s="234" t="s">
        <v>992</v>
      </c>
      <c r="J357" s="207"/>
      <c r="K357" s="211">
        <v>2351724.5699999998</v>
      </c>
      <c r="L357" s="127" t="str">
        <f t="shared" si="50"/>
        <v>0070454997000020</v>
      </c>
      <c r="M357" s="127">
        <f t="shared" si="58"/>
        <v>16</v>
      </c>
      <c r="N357" s="127" t="str">
        <f t="shared" si="51"/>
        <v>00000000/Z_MBO</v>
      </c>
      <c r="O357" s="236">
        <f t="shared" si="52"/>
        <v>0</v>
      </c>
      <c r="P357" s="236">
        <f t="shared" si="53"/>
        <v>0</v>
      </c>
      <c r="Q357" s="236">
        <f t="shared" si="53"/>
        <v>1</v>
      </c>
      <c r="R357" s="236">
        <f t="shared" si="53"/>
        <v>0</v>
      </c>
      <c r="S357" s="238">
        <f>IF(O357=1,0,IF(P357=1,'WHT Rates - MPEG HEVC VIA'!$H$3,IF(Q357=1,'WHT Rates - MPEG HEVC VIA'!$H$11,IF(R357=1,'Via Summary'!$B$9,_xlfn.XLOOKUP(D357,'WHT Rates'!$B$4:$B$56,'WHT Rates'!$C$4:$C$56)/100))))</f>
        <v>6.6977961486326038E-2</v>
      </c>
      <c r="T357" s="244">
        <f t="shared" si="54"/>
        <v>0</v>
      </c>
      <c r="U357" s="238">
        <f>IF(O357=1,0,IF(P357=1,'WHT Rates - MPEG HEVC VIA'!$H$3,IF(Q357=1,'WHT Rates - MPEG HEVC VIA'!$H$11,IF(R357=1,'Via Summary'!$B$9,_xlfn.XLOOKUP(D357,'WHT Rates'!$B$4:$B$56,'WHT Rates'!$E$4:$E$56)/100))))</f>
        <v>6.6977961486326038E-2</v>
      </c>
      <c r="V357" s="244">
        <f t="shared" si="55"/>
        <v>157513.71767590666</v>
      </c>
      <c r="W357" s="251"/>
      <c r="X357" s="128">
        <f t="shared" si="56"/>
        <v>0</v>
      </c>
      <c r="Y357" s="128">
        <f t="shared" si="57"/>
        <v>-157513.72</v>
      </c>
      <c r="Z357" s="251"/>
      <c r="AA357" s="251"/>
      <c r="AB357" s="251"/>
    </row>
    <row r="358" spans="1:28" s="127" customFormat="1" x14ac:dyDescent="0.35">
      <c r="A358" s="214" t="s">
        <v>309</v>
      </c>
      <c r="B358" s="215">
        <v>126289</v>
      </c>
      <c r="C358" s="215" t="s">
        <v>136</v>
      </c>
      <c r="D358" s="215" t="s">
        <v>137</v>
      </c>
      <c r="E358" s="215">
        <v>70454997</v>
      </c>
      <c r="F358" s="215">
        <v>30</v>
      </c>
      <c r="G358" s="215" t="s">
        <v>694</v>
      </c>
      <c r="H358" s="221" t="s">
        <v>1383</v>
      </c>
      <c r="I358" s="234" t="s">
        <v>992</v>
      </c>
      <c r="J358" s="207"/>
      <c r="K358" s="211">
        <v>-279459.59999999998</v>
      </c>
      <c r="L358" s="127" t="str">
        <f t="shared" si="50"/>
        <v>0070454997000030</v>
      </c>
      <c r="M358" s="127">
        <f t="shared" si="58"/>
        <v>16</v>
      </c>
      <c r="N358" s="127" t="str">
        <f t="shared" si="51"/>
        <v>00000000/Z_DTV</v>
      </c>
      <c r="O358" s="236">
        <f t="shared" si="52"/>
        <v>0</v>
      </c>
      <c r="P358" s="236">
        <f t="shared" si="53"/>
        <v>0</v>
      </c>
      <c r="Q358" s="236">
        <f t="shared" si="53"/>
        <v>1</v>
      </c>
      <c r="R358" s="236">
        <f t="shared" si="53"/>
        <v>0</v>
      </c>
      <c r="S358" s="238">
        <f>IF(O358=1,0,IF(P358=1,'WHT Rates - MPEG HEVC VIA'!$H$3,IF(Q358=1,'WHT Rates - MPEG HEVC VIA'!$H$11,IF(R358=1,'Via Summary'!$B$9,_xlfn.XLOOKUP(D358,'WHT Rates'!$B$4:$B$56,'WHT Rates'!$C$4:$C$56)/100))))</f>
        <v>6.6977961486326038E-2</v>
      </c>
      <c r="T358" s="244">
        <f t="shared" si="54"/>
        <v>0</v>
      </c>
      <c r="U358" s="238">
        <f>IF(O358=1,0,IF(P358=1,'WHT Rates - MPEG HEVC VIA'!$H$3,IF(Q358=1,'WHT Rates - MPEG HEVC VIA'!$H$11,IF(R358=1,'Via Summary'!$B$9,_xlfn.XLOOKUP(D358,'WHT Rates'!$B$4:$B$56,'WHT Rates'!$E$4:$E$56)/100))))</f>
        <v>6.6977961486326038E-2</v>
      </c>
      <c r="V358" s="244">
        <f t="shared" si="55"/>
        <v>-18717.634325784078</v>
      </c>
      <c r="W358" s="251"/>
      <c r="X358" s="128">
        <f t="shared" si="56"/>
        <v>0</v>
      </c>
      <c r="Y358" s="128">
        <f t="shared" si="57"/>
        <v>18717.63</v>
      </c>
      <c r="Z358" s="251"/>
      <c r="AA358" s="251"/>
      <c r="AB358" s="251"/>
    </row>
    <row r="359" spans="1:28" s="127" customFormat="1" x14ac:dyDescent="0.35">
      <c r="A359" s="214" t="s">
        <v>309</v>
      </c>
      <c r="B359" s="215">
        <v>126289</v>
      </c>
      <c r="C359" s="215" t="s">
        <v>136</v>
      </c>
      <c r="D359" s="215" t="s">
        <v>137</v>
      </c>
      <c r="E359" s="215">
        <v>70454997</v>
      </c>
      <c r="F359" s="215">
        <v>40</v>
      </c>
      <c r="G359" s="215" t="s">
        <v>750</v>
      </c>
      <c r="H359" s="221" t="s">
        <v>1384</v>
      </c>
      <c r="I359" s="234" t="s">
        <v>992</v>
      </c>
      <c r="J359" s="207"/>
      <c r="K359" s="211">
        <v>-304774.38</v>
      </c>
      <c r="L359" s="127" t="str">
        <f t="shared" si="50"/>
        <v>0070454997000040</v>
      </c>
      <c r="M359" s="127">
        <f t="shared" si="58"/>
        <v>16</v>
      </c>
      <c r="N359" s="127" t="str">
        <f t="shared" si="51"/>
        <v>00000000/Z_MBO</v>
      </c>
      <c r="O359" s="236">
        <f t="shared" si="52"/>
        <v>0</v>
      </c>
      <c r="P359" s="236">
        <f t="shared" si="53"/>
        <v>0</v>
      </c>
      <c r="Q359" s="236">
        <f t="shared" si="53"/>
        <v>1</v>
      </c>
      <c r="R359" s="236">
        <f t="shared" si="53"/>
        <v>0</v>
      </c>
      <c r="S359" s="238">
        <f>IF(O359=1,0,IF(P359=1,'WHT Rates - MPEG HEVC VIA'!$H$3,IF(Q359=1,'WHT Rates - MPEG HEVC VIA'!$H$11,IF(R359=1,'Via Summary'!$B$9,_xlfn.XLOOKUP(D359,'WHT Rates'!$B$4:$B$56,'WHT Rates'!$C$4:$C$56)/100))))</f>
        <v>6.6977961486326038E-2</v>
      </c>
      <c r="T359" s="244">
        <f t="shared" si="54"/>
        <v>0</v>
      </c>
      <c r="U359" s="238">
        <f>IF(O359=1,0,IF(P359=1,'WHT Rates - MPEG HEVC VIA'!$H$3,IF(Q359=1,'WHT Rates - MPEG HEVC VIA'!$H$11,IF(R359=1,'Via Summary'!$B$9,_xlfn.XLOOKUP(D359,'WHT Rates'!$B$4:$B$56,'WHT Rates'!$E$4:$E$56)/100))))</f>
        <v>6.6977961486326038E-2</v>
      </c>
      <c r="V359" s="244">
        <f t="shared" si="55"/>
        <v>-20413.166685658896</v>
      </c>
      <c r="W359" s="251"/>
      <c r="X359" s="128">
        <f t="shared" si="56"/>
        <v>0</v>
      </c>
      <c r="Y359" s="128">
        <f t="shared" si="57"/>
        <v>20413.169999999998</v>
      </c>
      <c r="Z359" s="251"/>
      <c r="AA359" s="251"/>
      <c r="AB359" s="251"/>
    </row>
    <row r="360" spans="1:28" s="127" customFormat="1" x14ac:dyDescent="0.35">
      <c r="A360" s="214" t="s">
        <v>264</v>
      </c>
      <c r="B360" s="215">
        <v>120056</v>
      </c>
      <c r="C360" s="215" t="s">
        <v>24</v>
      </c>
      <c r="D360" s="215" t="s">
        <v>25</v>
      </c>
      <c r="E360" s="215">
        <v>70454914</v>
      </c>
      <c r="F360" s="215">
        <v>10</v>
      </c>
      <c r="G360" s="215" t="s">
        <v>700</v>
      </c>
      <c r="H360" s="221" t="s">
        <v>1385</v>
      </c>
      <c r="I360" s="234" t="s">
        <v>979</v>
      </c>
      <c r="J360" s="207">
        <v>12868.32</v>
      </c>
      <c r="K360" s="211"/>
      <c r="L360" s="127" t="str">
        <f t="shared" si="50"/>
        <v>0070454914000010</v>
      </c>
      <c r="M360" s="127">
        <f t="shared" si="58"/>
        <v>16</v>
      </c>
      <c r="N360" s="127" t="str">
        <f t="shared" si="51"/>
        <v>00000000/Z_DMA</v>
      </c>
      <c r="O360" s="236">
        <f t="shared" si="52"/>
        <v>0</v>
      </c>
      <c r="P360" s="236">
        <f t="shared" si="53"/>
        <v>0</v>
      </c>
      <c r="Q360" s="236">
        <f t="shared" si="53"/>
        <v>0</v>
      </c>
      <c r="R360" s="236">
        <f t="shared" si="53"/>
        <v>0</v>
      </c>
      <c r="S360" s="238">
        <f>IF(O360=1,0,IF(P360=1,'WHT Rates - MPEG HEVC VIA'!$H$3,IF(Q360=1,'WHT Rates - MPEG HEVC VIA'!$H$11,IF(R360=1,'Via Summary'!$B$9,_xlfn.XLOOKUP(D360,'WHT Rates'!$B$4:$B$56,'WHT Rates'!$C$4:$C$56)/100))))</f>
        <v>0.1</v>
      </c>
      <c r="T360" s="244">
        <f t="shared" si="54"/>
        <v>1286.8320000000001</v>
      </c>
      <c r="U360" s="238">
        <f>IF(O360=1,0,IF(P360=1,'WHT Rates - MPEG HEVC VIA'!$H$3,IF(Q360=1,'WHT Rates - MPEG HEVC VIA'!$H$11,IF(R360=1,'Via Summary'!$B$9,_xlfn.XLOOKUP(D360,'WHT Rates'!$B$4:$B$56,'WHT Rates'!$E$4:$E$56)/100))))</f>
        <v>0.1</v>
      </c>
      <c r="V360" s="244">
        <f t="shared" si="55"/>
        <v>0</v>
      </c>
      <c r="W360" s="251"/>
      <c r="X360" s="128">
        <f t="shared" si="56"/>
        <v>-1286.83</v>
      </c>
      <c r="Y360" s="128">
        <f t="shared" si="57"/>
        <v>0</v>
      </c>
      <c r="Z360" s="251"/>
      <c r="AA360" s="251"/>
      <c r="AB360" s="251"/>
    </row>
    <row r="361" spans="1:28" s="127" customFormat="1" x14ac:dyDescent="0.35">
      <c r="A361" s="214" t="s">
        <v>50</v>
      </c>
      <c r="B361" s="215">
        <v>105109</v>
      </c>
      <c r="C361" s="215" t="s">
        <v>47</v>
      </c>
      <c r="D361" s="215" t="s">
        <v>48</v>
      </c>
      <c r="E361" s="215">
        <v>70454798</v>
      </c>
      <c r="F361" s="215">
        <v>10</v>
      </c>
      <c r="G361" s="215" t="s">
        <v>707</v>
      </c>
      <c r="H361" s="221" t="s">
        <v>1386</v>
      </c>
      <c r="I361" s="234" t="s">
        <v>978</v>
      </c>
      <c r="J361" s="207"/>
      <c r="K361" s="211">
        <v>47.64</v>
      </c>
      <c r="L361" s="127" t="str">
        <f t="shared" si="50"/>
        <v>0070454798000010</v>
      </c>
      <c r="M361" s="127">
        <f t="shared" si="58"/>
        <v>16</v>
      </c>
      <c r="N361" s="127" t="str">
        <f t="shared" si="51"/>
        <v>00000000/Z_SDC</v>
      </c>
      <c r="O361" s="236">
        <f t="shared" si="52"/>
        <v>0</v>
      </c>
      <c r="P361" s="236">
        <f t="shared" si="53"/>
        <v>0</v>
      </c>
      <c r="Q361" s="236">
        <f t="shared" si="53"/>
        <v>0</v>
      </c>
      <c r="R361" s="236">
        <f t="shared" si="53"/>
        <v>0</v>
      </c>
      <c r="S361" s="238">
        <f>IF(O361=1,0,IF(P361=1,'WHT Rates - MPEG HEVC VIA'!$H$3,IF(Q361=1,'WHT Rates - MPEG HEVC VIA'!$H$11,IF(R361=1,'Via Summary'!$B$9,_xlfn.XLOOKUP(D361,'WHT Rates'!$B$4:$B$56,'WHT Rates'!$C$4:$C$56)/100))))</f>
        <v>0</v>
      </c>
      <c r="T361" s="244">
        <f t="shared" si="54"/>
        <v>0</v>
      </c>
      <c r="U361" s="238">
        <f>IF(O361=1,0,IF(P361=1,'WHT Rates - MPEG HEVC VIA'!$H$3,IF(Q361=1,'WHT Rates - MPEG HEVC VIA'!$H$11,IF(R361=1,'Via Summary'!$B$9,_xlfn.XLOOKUP(D361,'WHT Rates'!$B$4:$B$56,'WHT Rates'!$E$4:$E$56)/100))))</f>
        <v>0</v>
      </c>
      <c r="V361" s="244">
        <f t="shared" si="55"/>
        <v>0</v>
      </c>
      <c r="W361" s="251"/>
      <c r="X361" s="128">
        <f t="shared" si="56"/>
        <v>0</v>
      </c>
      <c r="Y361" s="128">
        <f t="shared" si="57"/>
        <v>0</v>
      </c>
      <c r="Z361" s="251"/>
      <c r="AA361" s="251"/>
      <c r="AB361" s="251"/>
    </row>
    <row r="362" spans="1:28" s="127" customFormat="1" x14ac:dyDescent="0.35">
      <c r="A362" s="214" t="s">
        <v>50</v>
      </c>
      <c r="B362" s="215">
        <v>105109</v>
      </c>
      <c r="C362" s="215" t="s">
        <v>47</v>
      </c>
      <c r="D362" s="215" t="s">
        <v>48</v>
      </c>
      <c r="E362" s="215">
        <v>70454798</v>
      </c>
      <c r="F362" s="215">
        <v>20</v>
      </c>
      <c r="G362" s="215" t="s">
        <v>707</v>
      </c>
      <c r="H362" s="221" t="s">
        <v>1387</v>
      </c>
      <c r="I362" s="234" t="s">
        <v>978</v>
      </c>
      <c r="J362" s="207"/>
      <c r="K362" s="211">
        <v>12202.36</v>
      </c>
      <c r="L362" s="127" t="str">
        <f t="shared" si="50"/>
        <v>0070454798000020</v>
      </c>
      <c r="M362" s="127">
        <f t="shared" si="58"/>
        <v>16</v>
      </c>
      <c r="N362" s="127" t="str">
        <f t="shared" si="51"/>
        <v>00000000/Z_SDC</v>
      </c>
      <c r="O362" s="236">
        <f t="shared" si="52"/>
        <v>0</v>
      </c>
      <c r="P362" s="236">
        <f t="shared" si="53"/>
        <v>0</v>
      </c>
      <c r="Q362" s="236">
        <f t="shared" si="53"/>
        <v>0</v>
      </c>
      <c r="R362" s="236">
        <f t="shared" si="53"/>
        <v>0</v>
      </c>
      <c r="S362" s="238">
        <f>IF(O362=1,0,IF(P362=1,'WHT Rates - MPEG HEVC VIA'!$H$3,IF(Q362=1,'WHT Rates - MPEG HEVC VIA'!$H$11,IF(R362=1,'Via Summary'!$B$9,_xlfn.XLOOKUP(D362,'WHT Rates'!$B$4:$B$56,'WHT Rates'!$C$4:$C$56)/100))))</f>
        <v>0</v>
      </c>
      <c r="T362" s="244">
        <f t="shared" si="54"/>
        <v>0</v>
      </c>
      <c r="U362" s="238">
        <f>IF(O362=1,0,IF(P362=1,'WHT Rates - MPEG HEVC VIA'!$H$3,IF(Q362=1,'WHT Rates - MPEG HEVC VIA'!$H$11,IF(R362=1,'Via Summary'!$B$9,_xlfn.XLOOKUP(D362,'WHT Rates'!$B$4:$B$56,'WHT Rates'!$E$4:$E$56)/100))))</f>
        <v>0</v>
      </c>
      <c r="V362" s="244">
        <f t="shared" si="55"/>
        <v>0</v>
      </c>
      <c r="W362" s="251"/>
      <c r="X362" s="128">
        <f t="shared" si="56"/>
        <v>0</v>
      </c>
      <c r="Y362" s="128">
        <f t="shared" si="57"/>
        <v>0</v>
      </c>
      <c r="Z362" s="251"/>
      <c r="AA362" s="251"/>
      <c r="AB362" s="251"/>
    </row>
    <row r="363" spans="1:28" s="127" customFormat="1" x14ac:dyDescent="0.35">
      <c r="A363" s="214" t="s">
        <v>50</v>
      </c>
      <c r="B363" s="215">
        <v>105109</v>
      </c>
      <c r="C363" s="215" t="s">
        <v>47</v>
      </c>
      <c r="D363" s="215" t="s">
        <v>48</v>
      </c>
      <c r="E363" s="215">
        <v>70454798</v>
      </c>
      <c r="F363" s="215">
        <v>30</v>
      </c>
      <c r="G363" s="215" t="s">
        <v>708</v>
      </c>
      <c r="H363" s="221" t="s">
        <v>1388</v>
      </c>
      <c r="I363" s="234" t="s">
        <v>978</v>
      </c>
      <c r="J363" s="207"/>
      <c r="K363" s="211">
        <v>51195.65</v>
      </c>
      <c r="L363" s="127" t="str">
        <f t="shared" si="50"/>
        <v>0070454798000030</v>
      </c>
      <c r="M363" s="127">
        <f t="shared" si="58"/>
        <v>16</v>
      </c>
      <c r="N363" s="127" t="str">
        <f t="shared" si="51"/>
        <v>00000000/Z_ATV</v>
      </c>
      <c r="O363" s="236">
        <f t="shared" si="52"/>
        <v>0</v>
      </c>
      <c r="P363" s="236">
        <f t="shared" si="53"/>
        <v>0</v>
      </c>
      <c r="Q363" s="236">
        <f t="shared" si="53"/>
        <v>0</v>
      </c>
      <c r="R363" s="236">
        <f t="shared" si="53"/>
        <v>0</v>
      </c>
      <c r="S363" s="238">
        <f>IF(O363=1,0,IF(P363=1,'WHT Rates - MPEG HEVC VIA'!$H$3,IF(Q363=1,'WHT Rates - MPEG HEVC VIA'!$H$11,IF(R363=1,'Via Summary'!$B$9,_xlfn.XLOOKUP(D363,'WHT Rates'!$B$4:$B$56,'WHT Rates'!$C$4:$C$56)/100))))</f>
        <v>0</v>
      </c>
      <c r="T363" s="244">
        <f t="shared" si="54"/>
        <v>0</v>
      </c>
      <c r="U363" s="238">
        <f>IF(O363=1,0,IF(P363=1,'WHT Rates - MPEG HEVC VIA'!$H$3,IF(Q363=1,'WHT Rates - MPEG HEVC VIA'!$H$11,IF(R363=1,'Via Summary'!$B$9,_xlfn.XLOOKUP(D363,'WHT Rates'!$B$4:$B$56,'WHT Rates'!$E$4:$E$56)/100))))</f>
        <v>0</v>
      </c>
      <c r="V363" s="244">
        <f t="shared" si="55"/>
        <v>0</v>
      </c>
      <c r="W363" s="251"/>
      <c r="X363" s="128">
        <f t="shared" si="56"/>
        <v>0</v>
      </c>
      <c r="Y363" s="128">
        <f t="shared" si="57"/>
        <v>0</v>
      </c>
      <c r="Z363" s="251"/>
      <c r="AA363" s="251"/>
      <c r="AB363" s="251"/>
    </row>
    <row r="364" spans="1:28" s="127" customFormat="1" x14ac:dyDescent="0.35">
      <c r="A364" s="214" t="s">
        <v>555</v>
      </c>
      <c r="B364" s="215">
        <v>105043</v>
      </c>
      <c r="C364" s="215" t="s">
        <v>24</v>
      </c>
      <c r="D364" s="215" t="s">
        <v>25</v>
      </c>
      <c r="E364" s="215">
        <v>70454934</v>
      </c>
      <c r="F364" s="215">
        <v>10</v>
      </c>
      <c r="G364" s="215" t="s">
        <v>732</v>
      </c>
      <c r="H364" s="221" t="s">
        <v>1389</v>
      </c>
      <c r="I364" s="234" t="s">
        <v>979</v>
      </c>
      <c r="J364" s="207">
        <v>1579.5</v>
      </c>
      <c r="K364" s="211"/>
      <c r="L364" s="127" t="str">
        <f t="shared" si="50"/>
        <v>0070454934000010</v>
      </c>
      <c r="M364" s="127">
        <f t="shared" si="58"/>
        <v>16</v>
      </c>
      <c r="N364" s="127" t="str">
        <f t="shared" si="51"/>
        <v>00000000/Z_STM</v>
      </c>
      <c r="O364" s="236">
        <f t="shared" si="52"/>
        <v>0</v>
      </c>
      <c r="P364" s="236">
        <f t="shared" si="53"/>
        <v>0</v>
      </c>
      <c r="Q364" s="236">
        <f t="shared" si="53"/>
        <v>0</v>
      </c>
      <c r="R364" s="236">
        <f t="shared" si="53"/>
        <v>0</v>
      </c>
      <c r="S364" s="238">
        <f>IF(O364=1,0,IF(P364=1,'WHT Rates - MPEG HEVC VIA'!$H$3,IF(Q364=1,'WHT Rates - MPEG HEVC VIA'!$H$11,IF(R364=1,'Via Summary'!$B$9,_xlfn.XLOOKUP(D364,'WHT Rates'!$B$4:$B$56,'WHT Rates'!$C$4:$C$56)/100))))</f>
        <v>0.1</v>
      </c>
      <c r="T364" s="244">
        <f t="shared" si="54"/>
        <v>157.95000000000002</v>
      </c>
      <c r="U364" s="238">
        <f>IF(O364=1,0,IF(P364=1,'WHT Rates - MPEG HEVC VIA'!$H$3,IF(Q364=1,'WHT Rates - MPEG HEVC VIA'!$H$11,IF(R364=1,'Via Summary'!$B$9,_xlfn.XLOOKUP(D364,'WHT Rates'!$B$4:$B$56,'WHT Rates'!$E$4:$E$56)/100))))</f>
        <v>0.1</v>
      </c>
      <c r="V364" s="244">
        <f t="shared" si="55"/>
        <v>0</v>
      </c>
      <c r="W364" s="251"/>
      <c r="X364" s="128">
        <f t="shared" si="56"/>
        <v>-157.94999999999999</v>
      </c>
      <c r="Y364" s="128">
        <f t="shared" si="57"/>
        <v>0</v>
      </c>
      <c r="Z364" s="251"/>
      <c r="AA364" s="251"/>
      <c r="AB364" s="251"/>
    </row>
    <row r="365" spans="1:28" s="127" customFormat="1" x14ac:dyDescent="0.35">
      <c r="A365" s="214" t="s">
        <v>555</v>
      </c>
      <c r="B365" s="215">
        <v>105043</v>
      </c>
      <c r="C365" s="215" t="s">
        <v>24</v>
      </c>
      <c r="D365" s="215" t="s">
        <v>25</v>
      </c>
      <c r="E365" s="215">
        <v>70454934</v>
      </c>
      <c r="F365" s="215">
        <v>20</v>
      </c>
      <c r="G365" s="215" t="s">
        <v>741</v>
      </c>
      <c r="H365" s="221" t="s">
        <v>1390</v>
      </c>
      <c r="I365" s="234" t="s">
        <v>979</v>
      </c>
      <c r="J365" s="207">
        <v>13387.36</v>
      </c>
      <c r="K365" s="211"/>
      <c r="L365" s="127" t="str">
        <f t="shared" si="50"/>
        <v>0070454934000020</v>
      </c>
      <c r="M365" s="127">
        <f t="shared" si="58"/>
        <v>16</v>
      </c>
      <c r="N365" s="127" t="str">
        <f t="shared" si="51"/>
        <v>00000000/Z_DTI</v>
      </c>
      <c r="O365" s="236">
        <f t="shared" si="52"/>
        <v>0</v>
      </c>
      <c r="P365" s="236">
        <f t="shared" si="53"/>
        <v>0</v>
      </c>
      <c r="Q365" s="236">
        <f t="shared" si="53"/>
        <v>0</v>
      </c>
      <c r="R365" s="236">
        <f t="shared" si="53"/>
        <v>0</v>
      </c>
      <c r="S365" s="238">
        <f>IF(O365=1,0,IF(P365=1,'WHT Rates - MPEG HEVC VIA'!$H$3,IF(Q365=1,'WHT Rates - MPEG HEVC VIA'!$H$11,IF(R365=1,'Via Summary'!$B$9,_xlfn.XLOOKUP(D365,'WHT Rates'!$B$4:$B$56,'WHT Rates'!$C$4:$C$56)/100))))</f>
        <v>0.1</v>
      </c>
      <c r="T365" s="244">
        <f t="shared" si="54"/>
        <v>1338.7360000000001</v>
      </c>
      <c r="U365" s="238">
        <f>IF(O365=1,0,IF(P365=1,'WHT Rates - MPEG HEVC VIA'!$H$3,IF(Q365=1,'WHT Rates - MPEG HEVC VIA'!$H$11,IF(R365=1,'Via Summary'!$B$9,_xlfn.XLOOKUP(D365,'WHT Rates'!$B$4:$B$56,'WHT Rates'!$E$4:$E$56)/100))))</f>
        <v>0.1</v>
      </c>
      <c r="V365" s="244">
        <f t="shared" si="55"/>
        <v>0</v>
      </c>
      <c r="W365" s="251"/>
      <c r="X365" s="128">
        <f t="shared" si="56"/>
        <v>-1338.74</v>
      </c>
      <c r="Y365" s="128">
        <f t="shared" si="57"/>
        <v>0</v>
      </c>
      <c r="Z365" s="251"/>
      <c r="AA365" s="251"/>
      <c r="AB365" s="251"/>
    </row>
    <row r="366" spans="1:28" s="127" customFormat="1" x14ac:dyDescent="0.35">
      <c r="A366" s="214" t="s">
        <v>555</v>
      </c>
      <c r="B366" s="215">
        <v>105043</v>
      </c>
      <c r="C366" s="215" t="s">
        <v>24</v>
      </c>
      <c r="D366" s="215" t="s">
        <v>25</v>
      </c>
      <c r="E366" s="215">
        <v>70454934</v>
      </c>
      <c r="F366" s="215">
        <v>30</v>
      </c>
      <c r="G366" s="215" t="s">
        <v>694</v>
      </c>
      <c r="H366" s="221" t="s">
        <v>1391</v>
      </c>
      <c r="I366" s="234" t="s">
        <v>979</v>
      </c>
      <c r="J366" s="207">
        <v>892386.3</v>
      </c>
      <c r="K366" s="211"/>
      <c r="L366" s="127" t="str">
        <f t="shared" si="50"/>
        <v>0070454934000030</v>
      </c>
      <c r="M366" s="127">
        <f t="shared" si="58"/>
        <v>16</v>
      </c>
      <c r="N366" s="127" t="str">
        <f t="shared" si="51"/>
        <v>00000000/Z_DTV</v>
      </c>
      <c r="O366" s="236">
        <f t="shared" si="52"/>
        <v>0</v>
      </c>
      <c r="P366" s="236">
        <f t="shared" si="53"/>
        <v>0</v>
      </c>
      <c r="Q366" s="236">
        <f t="shared" si="53"/>
        <v>0</v>
      </c>
      <c r="R366" s="236">
        <f t="shared" si="53"/>
        <v>0</v>
      </c>
      <c r="S366" s="238">
        <f>IF(O366=1,0,IF(P366=1,'WHT Rates - MPEG HEVC VIA'!$H$3,IF(Q366=1,'WHT Rates - MPEG HEVC VIA'!$H$11,IF(R366=1,'Via Summary'!$B$9,_xlfn.XLOOKUP(D366,'WHT Rates'!$B$4:$B$56,'WHT Rates'!$C$4:$C$56)/100))))</f>
        <v>0.1</v>
      </c>
      <c r="T366" s="244">
        <f t="shared" si="54"/>
        <v>89238.63</v>
      </c>
      <c r="U366" s="238">
        <f>IF(O366=1,0,IF(P366=1,'WHT Rates - MPEG HEVC VIA'!$H$3,IF(Q366=1,'WHT Rates - MPEG HEVC VIA'!$H$11,IF(R366=1,'Via Summary'!$B$9,_xlfn.XLOOKUP(D366,'WHT Rates'!$B$4:$B$56,'WHT Rates'!$E$4:$E$56)/100))))</f>
        <v>0.1</v>
      </c>
      <c r="V366" s="244">
        <f t="shared" si="55"/>
        <v>0</v>
      </c>
      <c r="W366" s="251"/>
      <c r="X366" s="128">
        <f t="shared" si="56"/>
        <v>-89238.63</v>
      </c>
      <c r="Y366" s="128">
        <f t="shared" si="57"/>
        <v>0</v>
      </c>
      <c r="Z366" s="251"/>
      <c r="AA366" s="251"/>
      <c r="AB366" s="251"/>
    </row>
    <row r="367" spans="1:28" s="127" customFormat="1" x14ac:dyDescent="0.35">
      <c r="A367" s="214" t="s">
        <v>555</v>
      </c>
      <c r="B367" s="215">
        <v>105043</v>
      </c>
      <c r="C367" s="215" t="s">
        <v>24</v>
      </c>
      <c r="D367" s="215" t="s">
        <v>25</v>
      </c>
      <c r="E367" s="215">
        <v>70454934</v>
      </c>
      <c r="F367" s="215">
        <v>40</v>
      </c>
      <c r="G367" s="215" t="s">
        <v>741</v>
      </c>
      <c r="H367" s="221" t="s">
        <v>1392</v>
      </c>
      <c r="I367" s="234" t="s">
        <v>979</v>
      </c>
      <c r="J367" s="207">
        <v>384074.37</v>
      </c>
      <c r="K367" s="211"/>
      <c r="L367" s="127" t="str">
        <f t="shared" si="50"/>
        <v>0070454934000040</v>
      </c>
      <c r="M367" s="127">
        <f t="shared" si="58"/>
        <v>16</v>
      </c>
      <c r="N367" s="127" t="str">
        <f t="shared" si="51"/>
        <v>00000000/Z_DTI</v>
      </c>
      <c r="O367" s="236">
        <f t="shared" si="52"/>
        <v>0</v>
      </c>
      <c r="P367" s="236">
        <f t="shared" si="53"/>
        <v>0</v>
      </c>
      <c r="Q367" s="236">
        <f t="shared" si="53"/>
        <v>0</v>
      </c>
      <c r="R367" s="236">
        <f t="shared" si="53"/>
        <v>0</v>
      </c>
      <c r="S367" s="238">
        <f>IF(O367=1,0,IF(P367=1,'WHT Rates - MPEG HEVC VIA'!$H$3,IF(Q367=1,'WHT Rates - MPEG HEVC VIA'!$H$11,IF(R367=1,'Via Summary'!$B$9,_xlfn.XLOOKUP(D367,'WHT Rates'!$B$4:$B$56,'WHT Rates'!$C$4:$C$56)/100))))</f>
        <v>0.1</v>
      </c>
      <c r="T367" s="244">
        <f t="shared" si="54"/>
        <v>38407.436999999998</v>
      </c>
      <c r="U367" s="238">
        <f>IF(O367=1,0,IF(P367=1,'WHT Rates - MPEG HEVC VIA'!$H$3,IF(Q367=1,'WHT Rates - MPEG HEVC VIA'!$H$11,IF(R367=1,'Via Summary'!$B$9,_xlfn.XLOOKUP(D367,'WHT Rates'!$B$4:$B$56,'WHT Rates'!$E$4:$E$56)/100))))</f>
        <v>0.1</v>
      </c>
      <c r="V367" s="244">
        <f t="shared" si="55"/>
        <v>0</v>
      </c>
      <c r="W367" s="251"/>
      <c r="X367" s="128">
        <f t="shared" si="56"/>
        <v>-38407.440000000002</v>
      </c>
      <c r="Y367" s="128">
        <f t="shared" si="57"/>
        <v>0</v>
      </c>
      <c r="Z367" s="251"/>
      <c r="AA367" s="251"/>
      <c r="AB367" s="251"/>
    </row>
    <row r="368" spans="1:28" s="127" customFormat="1" x14ac:dyDescent="0.35">
      <c r="A368" s="214" t="s">
        <v>555</v>
      </c>
      <c r="B368" s="215">
        <v>105043</v>
      </c>
      <c r="C368" s="215" t="s">
        <v>24</v>
      </c>
      <c r="D368" s="215" t="s">
        <v>25</v>
      </c>
      <c r="E368" s="215">
        <v>70454934</v>
      </c>
      <c r="F368" s="215">
        <v>50</v>
      </c>
      <c r="G368" s="215" t="s">
        <v>694</v>
      </c>
      <c r="H368" s="221" t="s">
        <v>1393</v>
      </c>
      <c r="I368" s="234" t="s">
        <v>979</v>
      </c>
      <c r="J368" s="207">
        <v>127826.48</v>
      </c>
      <c r="K368" s="211"/>
      <c r="L368" s="127" t="str">
        <f t="shared" si="50"/>
        <v>0070454934000050</v>
      </c>
      <c r="M368" s="127">
        <f t="shared" si="58"/>
        <v>16</v>
      </c>
      <c r="N368" s="127" t="str">
        <f t="shared" si="51"/>
        <v>00000000/Z_DTV</v>
      </c>
      <c r="O368" s="236">
        <f t="shared" si="52"/>
        <v>0</v>
      </c>
      <c r="P368" s="236">
        <f t="shared" si="53"/>
        <v>0</v>
      </c>
      <c r="Q368" s="236">
        <f t="shared" si="53"/>
        <v>0</v>
      </c>
      <c r="R368" s="236">
        <f t="shared" si="53"/>
        <v>0</v>
      </c>
      <c r="S368" s="238">
        <f>IF(O368=1,0,IF(P368=1,'WHT Rates - MPEG HEVC VIA'!$H$3,IF(Q368=1,'WHT Rates - MPEG HEVC VIA'!$H$11,IF(R368=1,'Via Summary'!$B$9,_xlfn.XLOOKUP(D368,'WHT Rates'!$B$4:$B$56,'WHT Rates'!$C$4:$C$56)/100))))</f>
        <v>0.1</v>
      </c>
      <c r="T368" s="244">
        <f t="shared" si="54"/>
        <v>12782.648000000001</v>
      </c>
      <c r="U368" s="238">
        <f>IF(O368=1,0,IF(P368=1,'WHT Rates - MPEG HEVC VIA'!$H$3,IF(Q368=1,'WHT Rates - MPEG HEVC VIA'!$H$11,IF(R368=1,'Via Summary'!$B$9,_xlfn.XLOOKUP(D368,'WHT Rates'!$B$4:$B$56,'WHT Rates'!$E$4:$E$56)/100))))</f>
        <v>0.1</v>
      </c>
      <c r="V368" s="244">
        <f t="shared" si="55"/>
        <v>0</v>
      </c>
      <c r="W368" s="251"/>
      <c r="X368" s="128">
        <f t="shared" si="56"/>
        <v>-12782.65</v>
      </c>
      <c r="Y368" s="128">
        <f t="shared" si="57"/>
        <v>0</v>
      </c>
      <c r="Z368" s="251"/>
      <c r="AA368" s="251"/>
      <c r="AB368" s="251"/>
    </row>
    <row r="369" spans="1:28" s="127" customFormat="1" x14ac:dyDescent="0.35">
      <c r="A369" s="214" t="s">
        <v>555</v>
      </c>
      <c r="B369" s="215">
        <v>105043</v>
      </c>
      <c r="C369" s="215" t="s">
        <v>24</v>
      </c>
      <c r="D369" s="215" t="s">
        <v>25</v>
      </c>
      <c r="E369" s="215">
        <v>70454934</v>
      </c>
      <c r="F369" s="215">
        <v>60</v>
      </c>
      <c r="G369" s="215" t="s">
        <v>741</v>
      </c>
      <c r="H369" s="221" t="s">
        <v>1394</v>
      </c>
      <c r="I369" s="234" t="s">
        <v>979</v>
      </c>
      <c r="J369" s="207">
        <v>13105.03</v>
      </c>
      <c r="K369" s="211"/>
      <c r="L369" s="127" t="str">
        <f t="shared" si="50"/>
        <v>0070454934000060</v>
      </c>
      <c r="M369" s="127">
        <f t="shared" si="58"/>
        <v>16</v>
      </c>
      <c r="N369" s="127" t="str">
        <f t="shared" si="51"/>
        <v>00000000/Z_DTI</v>
      </c>
      <c r="O369" s="236">
        <f t="shared" si="52"/>
        <v>0</v>
      </c>
      <c r="P369" s="236">
        <f t="shared" si="53"/>
        <v>0</v>
      </c>
      <c r="Q369" s="236">
        <f t="shared" si="53"/>
        <v>0</v>
      </c>
      <c r="R369" s="236">
        <f t="shared" si="53"/>
        <v>0</v>
      </c>
      <c r="S369" s="238">
        <f>IF(O369=1,0,IF(P369=1,'WHT Rates - MPEG HEVC VIA'!$H$3,IF(Q369=1,'WHT Rates - MPEG HEVC VIA'!$H$11,IF(R369=1,'Via Summary'!$B$9,_xlfn.XLOOKUP(D369,'WHT Rates'!$B$4:$B$56,'WHT Rates'!$C$4:$C$56)/100))))</f>
        <v>0.1</v>
      </c>
      <c r="T369" s="244">
        <f t="shared" si="54"/>
        <v>1310.5030000000002</v>
      </c>
      <c r="U369" s="238">
        <f>IF(O369=1,0,IF(P369=1,'WHT Rates - MPEG HEVC VIA'!$H$3,IF(Q369=1,'WHT Rates - MPEG HEVC VIA'!$H$11,IF(R369=1,'Via Summary'!$B$9,_xlfn.XLOOKUP(D369,'WHT Rates'!$B$4:$B$56,'WHT Rates'!$E$4:$E$56)/100))))</f>
        <v>0.1</v>
      </c>
      <c r="V369" s="244">
        <f t="shared" si="55"/>
        <v>0</v>
      </c>
      <c r="W369" s="251"/>
      <c r="X369" s="128">
        <f t="shared" si="56"/>
        <v>-1310.5</v>
      </c>
      <c r="Y369" s="128">
        <f t="shared" si="57"/>
        <v>0</v>
      </c>
      <c r="Z369" s="251"/>
      <c r="AA369" s="251"/>
      <c r="AB369" s="251"/>
    </row>
    <row r="370" spans="1:28" s="127" customFormat="1" x14ac:dyDescent="0.35">
      <c r="A370" s="214" t="s">
        <v>555</v>
      </c>
      <c r="B370" s="215">
        <v>105043</v>
      </c>
      <c r="C370" s="215" t="s">
        <v>24</v>
      </c>
      <c r="D370" s="215" t="s">
        <v>25</v>
      </c>
      <c r="E370" s="215">
        <v>70454934</v>
      </c>
      <c r="F370" s="215">
        <v>70</v>
      </c>
      <c r="G370" s="215" t="s">
        <v>705</v>
      </c>
      <c r="H370" s="221" t="s">
        <v>1395</v>
      </c>
      <c r="I370" s="234" t="s">
        <v>979</v>
      </c>
      <c r="J370" s="207">
        <v>1703.7</v>
      </c>
      <c r="K370" s="211"/>
      <c r="L370" s="127" t="str">
        <f t="shared" si="50"/>
        <v>0070454934000070</v>
      </c>
      <c r="M370" s="127">
        <f t="shared" si="58"/>
        <v>16</v>
      </c>
      <c r="N370" s="127" t="str">
        <f t="shared" si="51"/>
        <v>00000000/Z_PVD</v>
      </c>
      <c r="O370" s="236">
        <f t="shared" si="52"/>
        <v>0</v>
      </c>
      <c r="P370" s="236">
        <f t="shared" si="53"/>
        <v>0</v>
      </c>
      <c r="Q370" s="236">
        <f t="shared" si="53"/>
        <v>0</v>
      </c>
      <c r="R370" s="236">
        <f t="shared" si="53"/>
        <v>0</v>
      </c>
      <c r="S370" s="238">
        <f>IF(O370=1,0,IF(P370=1,'WHT Rates - MPEG HEVC VIA'!$H$3,IF(Q370=1,'WHT Rates - MPEG HEVC VIA'!$H$11,IF(R370=1,'Via Summary'!$B$9,_xlfn.XLOOKUP(D370,'WHT Rates'!$B$4:$B$56,'WHT Rates'!$C$4:$C$56)/100))))</f>
        <v>0.1</v>
      </c>
      <c r="T370" s="244">
        <f t="shared" si="54"/>
        <v>170.37</v>
      </c>
      <c r="U370" s="238">
        <f>IF(O370=1,0,IF(P370=1,'WHT Rates - MPEG HEVC VIA'!$H$3,IF(Q370=1,'WHT Rates - MPEG HEVC VIA'!$H$11,IF(R370=1,'Via Summary'!$B$9,_xlfn.XLOOKUP(D370,'WHT Rates'!$B$4:$B$56,'WHT Rates'!$E$4:$E$56)/100))))</f>
        <v>0.1</v>
      </c>
      <c r="V370" s="244">
        <f t="shared" si="55"/>
        <v>0</v>
      </c>
      <c r="W370" s="251"/>
      <c r="X370" s="128">
        <f t="shared" si="56"/>
        <v>-170.37</v>
      </c>
      <c r="Y370" s="128">
        <f t="shared" si="57"/>
        <v>0</v>
      </c>
      <c r="Z370" s="251"/>
      <c r="AA370" s="251"/>
      <c r="AB370" s="251"/>
    </row>
    <row r="371" spans="1:28" s="127" customFormat="1" x14ac:dyDescent="0.35">
      <c r="A371" s="214" t="s">
        <v>555</v>
      </c>
      <c r="B371" s="215">
        <v>105043</v>
      </c>
      <c r="C371" s="215" t="s">
        <v>24</v>
      </c>
      <c r="D371" s="215" t="s">
        <v>25</v>
      </c>
      <c r="E371" s="215">
        <v>70454934</v>
      </c>
      <c r="F371" s="215">
        <v>80</v>
      </c>
      <c r="G371" s="215" t="s">
        <v>697</v>
      </c>
      <c r="H371" s="221" t="s">
        <v>1396</v>
      </c>
      <c r="I371" s="234" t="s">
        <v>979</v>
      </c>
      <c r="J371" s="207">
        <v>288.89999999999998</v>
      </c>
      <c r="K371" s="211"/>
      <c r="L371" s="127" t="str">
        <f t="shared" si="50"/>
        <v>0070454934000080</v>
      </c>
      <c r="M371" s="127">
        <f t="shared" si="58"/>
        <v>16</v>
      </c>
      <c r="N371" s="127" t="str">
        <f t="shared" si="51"/>
        <v>00000000/Z_SBA</v>
      </c>
      <c r="O371" s="236">
        <f t="shared" si="52"/>
        <v>0</v>
      </c>
      <c r="P371" s="236">
        <f t="shared" si="53"/>
        <v>0</v>
      </c>
      <c r="Q371" s="236">
        <f t="shared" si="53"/>
        <v>0</v>
      </c>
      <c r="R371" s="236">
        <f t="shared" si="53"/>
        <v>0</v>
      </c>
      <c r="S371" s="238">
        <f>IF(O371=1,0,IF(P371=1,'WHT Rates - MPEG HEVC VIA'!$H$3,IF(Q371=1,'WHT Rates - MPEG HEVC VIA'!$H$11,IF(R371=1,'Via Summary'!$B$9,_xlfn.XLOOKUP(D371,'WHT Rates'!$B$4:$B$56,'WHT Rates'!$C$4:$C$56)/100))))</f>
        <v>0.1</v>
      </c>
      <c r="T371" s="244">
        <f t="shared" si="54"/>
        <v>28.89</v>
      </c>
      <c r="U371" s="238">
        <f>IF(O371=1,0,IF(P371=1,'WHT Rates - MPEG HEVC VIA'!$H$3,IF(Q371=1,'WHT Rates - MPEG HEVC VIA'!$H$11,IF(R371=1,'Via Summary'!$B$9,_xlfn.XLOOKUP(D371,'WHT Rates'!$B$4:$B$56,'WHT Rates'!$E$4:$E$56)/100))))</f>
        <v>0.1</v>
      </c>
      <c r="V371" s="244">
        <f t="shared" si="55"/>
        <v>0</v>
      </c>
      <c r="W371" s="251"/>
      <c r="X371" s="128">
        <f t="shared" si="56"/>
        <v>-28.89</v>
      </c>
      <c r="Y371" s="128">
        <f t="shared" si="57"/>
        <v>0</v>
      </c>
      <c r="Z371" s="251"/>
      <c r="AA371" s="251"/>
      <c r="AB371" s="251"/>
    </row>
    <row r="372" spans="1:28" s="127" customFormat="1" x14ac:dyDescent="0.35">
      <c r="A372" s="214" t="s">
        <v>555</v>
      </c>
      <c r="B372" s="215">
        <v>105043</v>
      </c>
      <c r="C372" s="215" t="s">
        <v>24</v>
      </c>
      <c r="D372" s="215" t="s">
        <v>25</v>
      </c>
      <c r="E372" s="215">
        <v>70454934</v>
      </c>
      <c r="F372" s="215">
        <v>90</v>
      </c>
      <c r="G372" s="215" t="s">
        <v>747</v>
      </c>
      <c r="H372" s="221" t="s">
        <v>1397</v>
      </c>
      <c r="I372" s="234" t="s">
        <v>979</v>
      </c>
      <c r="J372" s="207">
        <v>2879.1</v>
      </c>
      <c r="K372" s="211"/>
      <c r="L372" s="127" t="str">
        <f t="shared" si="50"/>
        <v>0070454934000090</v>
      </c>
      <c r="M372" s="127">
        <f t="shared" si="58"/>
        <v>16</v>
      </c>
      <c r="N372" s="127" t="str">
        <f t="shared" si="51"/>
        <v>00000000/Z_DVD</v>
      </c>
      <c r="O372" s="236">
        <f t="shared" si="52"/>
        <v>0</v>
      </c>
      <c r="P372" s="236">
        <f t="shared" si="53"/>
        <v>0</v>
      </c>
      <c r="Q372" s="236">
        <f t="shared" si="53"/>
        <v>0</v>
      </c>
      <c r="R372" s="236">
        <f t="shared" si="53"/>
        <v>0</v>
      </c>
      <c r="S372" s="238">
        <f>IF(O372=1,0,IF(P372=1,'WHT Rates - MPEG HEVC VIA'!$H$3,IF(Q372=1,'WHT Rates - MPEG HEVC VIA'!$H$11,IF(R372=1,'Via Summary'!$B$9,_xlfn.XLOOKUP(D372,'WHT Rates'!$B$4:$B$56,'WHT Rates'!$C$4:$C$56)/100))))</f>
        <v>0.1</v>
      </c>
      <c r="T372" s="244">
        <f t="shared" si="54"/>
        <v>287.91000000000003</v>
      </c>
      <c r="U372" s="238">
        <f>IF(O372=1,0,IF(P372=1,'WHT Rates - MPEG HEVC VIA'!$H$3,IF(Q372=1,'WHT Rates - MPEG HEVC VIA'!$H$11,IF(R372=1,'Via Summary'!$B$9,_xlfn.XLOOKUP(D372,'WHT Rates'!$B$4:$B$56,'WHT Rates'!$E$4:$E$56)/100))))</f>
        <v>0.1</v>
      </c>
      <c r="V372" s="244">
        <f t="shared" si="55"/>
        <v>0</v>
      </c>
      <c r="W372" s="251"/>
      <c r="X372" s="128">
        <f t="shared" si="56"/>
        <v>-287.91000000000003</v>
      </c>
      <c r="Y372" s="128">
        <f t="shared" si="57"/>
        <v>0</v>
      </c>
      <c r="Z372" s="251"/>
      <c r="AA372" s="251"/>
      <c r="AB372" s="251"/>
    </row>
    <row r="373" spans="1:28" s="127" customFormat="1" x14ac:dyDescent="0.35">
      <c r="A373" s="214" t="s">
        <v>186</v>
      </c>
      <c r="B373" s="215">
        <v>106944</v>
      </c>
      <c r="C373" s="215" t="s">
        <v>24</v>
      </c>
      <c r="D373" s="215" t="s">
        <v>25</v>
      </c>
      <c r="E373" s="215">
        <v>70454957</v>
      </c>
      <c r="F373" s="215">
        <v>10</v>
      </c>
      <c r="G373" s="215" t="s">
        <v>694</v>
      </c>
      <c r="H373" s="221" t="s">
        <v>1398</v>
      </c>
      <c r="I373" s="234" t="s">
        <v>979</v>
      </c>
      <c r="J373" s="207">
        <v>57954.2</v>
      </c>
      <c r="K373" s="211"/>
      <c r="L373" s="127" t="str">
        <f t="shared" si="50"/>
        <v>0070454957000010</v>
      </c>
      <c r="M373" s="127">
        <f t="shared" si="58"/>
        <v>16</v>
      </c>
      <c r="N373" s="127" t="str">
        <f t="shared" si="51"/>
        <v>00000000/Z_DTV</v>
      </c>
      <c r="O373" s="236">
        <f t="shared" si="52"/>
        <v>0</v>
      </c>
      <c r="P373" s="236">
        <f t="shared" si="53"/>
        <v>0</v>
      </c>
      <c r="Q373" s="236">
        <f t="shared" si="53"/>
        <v>0</v>
      </c>
      <c r="R373" s="236">
        <f t="shared" si="53"/>
        <v>0</v>
      </c>
      <c r="S373" s="238">
        <f>IF(O373=1,0,IF(P373=1,'WHT Rates - MPEG HEVC VIA'!$H$3,IF(Q373=1,'WHT Rates - MPEG HEVC VIA'!$H$11,IF(R373=1,'Via Summary'!$B$9,_xlfn.XLOOKUP(D373,'WHT Rates'!$B$4:$B$56,'WHT Rates'!$C$4:$C$56)/100))))</f>
        <v>0.1</v>
      </c>
      <c r="T373" s="244">
        <f t="shared" si="54"/>
        <v>5795.42</v>
      </c>
      <c r="U373" s="238">
        <f>IF(O373=1,0,IF(P373=1,'WHT Rates - MPEG HEVC VIA'!$H$3,IF(Q373=1,'WHT Rates - MPEG HEVC VIA'!$H$11,IF(R373=1,'Via Summary'!$B$9,_xlfn.XLOOKUP(D373,'WHT Rates'!$B$4:$B$56,'WHT Rates'!$E$4:$E$56)/100))))</f>
        <v>0.1</v>
      </c>
      <c r="V373" s="244">
        <f t="shared" si="55"/>
        <v>0</v>
      </c>
      <c r="W373" s="251"/>
      <c r="X373" s="128">
        <f t="shared" si="56"/>
        <v>-5795.42</v>
      </c>
      <c r="Y373" s="128">
        <f t="shared" si="57"/>
        <v>0</v>
      </c>
      <c r="Z373" s="251"/>
      <c r="AA373" s="251"/>
      <c r="AB373" s="251"/>
    </row>
    <row r="374" spans="1:28" s="127" customFormat="1" x14ac:dyDescent="0.35">
      <c r="A374" s="214" t="s">
        <v>186</v>
      </c>
      <c r="B374" s="215">
        <v>106944</v>
      </c>
      <c r="C374" s="215" t="s">
        <v>24</v>
      </c>
      <c r="D374" s="215" t="s">
        <v>25</v>
      </c>
      <c r="E374" s="215">
        <v>70454957</v>
      </c>
      <c r="F374" s="215">
        <v>20</v>
      </c>
      <c r="G374" s="215" t="s">
        <v>718</v>
      </c>
      <c r="H374" s="221" t="s">
        <v>1399</v>
      </c>
      <c r="I374" s="234" t="s">
        <v>979</v>
      </c>
      <c r="J374" s="207">
        <v>110845.15</v>
      </c>
      <c r="K374" s="211"/>
      <c r="L374" s="127" t="str">
        <f t="shared" si="50"/>
        <v>0070454957000020</v>
      </c>
      <c r="M374" s="127">
        <f t="shared" si="58"/>
        <v>16</v>
      </c>
      <c r="N374" s="127" t="str">
        <f t="shared" si="51"/>
        <v>00000000/Z_DTB</v>
      </c>
      <c r="O374" s="236">
        <f t="shared" si="52"/>
        <v>0</v>
      </c>
      <c r="P374" s="236">
        <f t="shared" si="53"/>
        <v>0</v>
      </c>
      <c r="Q374" s="236">
        <f t="shared" si="53"/>
        <v>0</v>
      </c>
      <c r="R374" s="236">
        <f t="shared" si="53"/>
        <v>0</v>
      </c>
      <c r="S374" s="238">
        <f>IF(O374=1,0,IF(P374=1,'WHT Rates - MPEG HEVC VIA'!$H$3,IF(Q374=1,'WHT Rates - MPEG HEVC VIA'!$H$11,IF(R374=1,'Via Summary'!$B$9,_xlfn.XLOOKUP(D374,'WHT Rates'!$B$4:$B$56,'WHT Rates'!$C$4:$C$56)/100))))</f>
        <v>0.1</v>
      </c>
      <c r="T374" s="244">
        <f t="shared" si="54"/>
        <v>11084.514999999999</v>
      </c>
      <c r="U374" s="238">
        <f>IF(O374=1,0,IF(P374=1,'WHT Rates - MPEG HEVC VIA'!$H$3,IF(Q374=1,'WHT Rates - MPEG HEVC VIA'!$H$11,IF(R374=1,'Via Summary'!$B$9,_xlfn.XLOOKUP(D374,'WHT Rates'!$B$4:$B$56,'WHT Rates'!$E$4:$E$56)/100))))</f>
        <v>0.1</v>
      </c>
      <c r="V374" s="244">
        <f t="shared" si="55"/>
        <v>0</v>
      </c>
      <c r="W374" s="251"/>
      <c r="X374" s="128">
        <f t="shared" si="56"/>
        <v>-11084.52</v>
      </c>
      <c r="Y374" s="128">
        <f t="shared" si="57"/>
        <v>0</v>
      </c>
      <c r="Z374" s="251"/>
      <c r="AA374" s="251"/>
      <c r="AB374" s="251"/>
    </row>
    <row r="375" spans="1:28" s="127" customFormat="1" x14ac:dyDescent="0.35">
      <c r="A375" s="214" t="s">
        <v>186</v>
      </c>
      <c r="B375" s="215">
        <v>106944</v>
      </c>
      <c r="C375" s="215" t="s">
        <v>24</v>
      </c>
      <c r="D375" s="215" t="s">
        <v>25</v>
      </c>
      <c r="E375" s="215">
        <v>70454957</v>
      </c>
      <c r="F375" s="215">
        <v>30</v>
      </c>
      <c r="G375" s="215" t="s">
        <v>718</v>
      </c>
      <c r="H375" s="221" t="s">
        <v>1400</v>
      </c>
      <c r="I375" s="234" t="s">
        <v>979</v>
      </c>
      <c r="J375" s="207">
        <v>158309.23000000001</v>
      </c>
      <c r="K375" s="211"/>
      <c r="L375" s="127" t="str">
        <f t="shared" si="50"/>
        <v>0070454957000030</v>
      </c>
      <c r="M375" s="127">
        <f t="shared" si="58"/>
        <v>16</v>
      </c>
      <c r="N375" s="127" t="str">
        <f t="shared" si="51"/>
        <v>00000000/Z_DTB</v>
      </c>
      <c r="O375" s="236">
        <f t="shared" si="52"/>
        <v>0</v>
      </c>
      <c r="P375" s="236">
        <f t="shared" si="53"/>
        <v>0</v>
      </c>
      <c r="Q375" s="236">
        <f t="shared" si="53"/>
        <v>0</v>
      </c>
      <c r="R375" s="236">
        <f t="shared" si="53"/>
        <v>0</v>
      </c>
      <c r="S375" s="238">
        <f>IF(O375=1,0,IF(P375=1,'WHT Rates - MPEG HEVC VIA'!$H$3,IF(Q375=1,'WHT Rates - MPEG HEVC VIA'!$H$11,IF(R375=1,'Via Summary'!$B$9,_xlfn.XLOOKUP(D375,'WHT Rates'!$B$4:$B$56,'WHT Rates'!$C$4:$C$56)/100))))</f>
        <v>0.1</v>
      </c>
      <c r="T375" s="244">
        <f t="shared" si="54"/>
        <v>15830.923000000003</v>
      </c>
      <c r="U375" s="238">
        <f>IF(O375=1,0,IF(P375=1,'WHT Rates - MPEG HEVC VIA'!$H$3,IF(Q375=1,'WHT Rates - MPEG HEVC VIA'!$H$11,IF(R375=1,'Via Summary'!$B$9,_xlfn.XLOOKUP(D375,'WHT Rates'!$B$4:$B$56,'WHT Rates'!$E$4:$E$56)/100))))</f>
        <v>0.1</v>
      </c>
      <c r="V375" s="244">
        <f t="shared" si="55"/>
        <v>0</v>
      </c>
      <c r="W375" s="251"/>
      <c r="X375" s="128">
        <f t="shared" si="56"/>
        <v>-15830.92</v>
      </c>
      <c r="Y375" s="128">
        <f t="shared" si="57"/>
        <v>0</v>
      </c>
      <c r="Z375" s="251"/>
      <c r="AA375" s="251"/>
      <c r="AB375" s="251"/>
    </row>
    <row r="376" spans="1:28" s="127" customFormat="1" x14ac:dyDescent="0.35">
      <c r="A376" s="214" t="s">
        <v>103</v>
      </c>
      <c r="B376" s="215">
        <v>105286</v>
      </c>
      <c r="C376" s="215" t="s">
        <v>98</v>
      </c>
      <c r="D376" s="215" t="s">
        <v>99</v>
      </c>
      <c r="E376" s="215">
        <v>70454808</v>
      </c>
      <c r="F376" s="215">
        <v>10</v>
      </c>
      <c r="G376" s="215" t="s">
        <v>730</v>
      </c>
      <c r="H376" s="221" t="s">
        <v>1401</v>
      </c>
      <c r="I376" s="234" t="s">
        <v>978</v>
      </c>
      <c r="J376" s="207"/>
      <c r="K376" s="211">
        <v>78874.19</v>
      </c>
      <c r="L376" s="127" t="str">
        <f t="shared" si="50"/>
        <v>0070454808000010</v>
      </c>
      <c r="M376" s="127">
        <f t="shared" si="58"/>
        <v>16</v>
      </c>
      <c r="N376" s="127" t="str">
        <f t="shared" si="51"/>
        <v>00000000/Z_DVB</v>
      </c>
      <c r="O376" s="236">
        <f t="shared" si="52"/>
        <v>0</v>
      </c>
      <c r="P376" s="236">
        <f t="shared" si="53"/>
        <v>0</v>
      </c>
      <c r="Q376" s="236">
        <f t="shared" si="53"/>
        <v>0</v>
      </c>
      <c r="R376" s="236">
        <f t="shared" si="53"/>
        <v>0</v>
      </c>
      <c r="S376" s="238">
        <f>IF(O376=1,0,IF(P376=1,'WHT Rates - MPEG HEVC VIA'!$H$3,IF(Q376=1,'WHT Rates - MPEG HEVC VIA'!$H$11,IF(R376=1,'Via Summary'!$B$9,_xlfn.XLOOKUP(D376,'WHT Rates'!$B$4:$B$56,'WHT Rates'!$C$4:$C$56)/100))))</f>
        <v>0.16500000000000001</v>
      </c>
      <c r="T376" s="244">
        <f t="shared" si="54"/>
        <v>0</v>
      </c>
      <c r="U376" s="238">
        <f>IF(O376=1,0,IF(P376=1,'WHT Rates - MPEG HEVC VIA'!$H$3,IF(Q376=1,'WHT Rates - MPEG HEVC VIA'!$H$11,IF(R376=1,'Via Summary'!$B$9,_xlfn.XLOOKUP(D376,'WHT Rates'!$B$4:$B$56,'WHT Rates'!$E$4:$E$56)/100))))</f>
        <v>0.1</v>
      </c>
      <c r="V376" s="244">
        <f t="shared" si="55"/>
        <v>7887.4190000000008</v>
      </c>
      <c r="W376" s="251"/>
      <c r="X376" s="128">
        <f t="shared" si="56"/>
        <v>0</v>
      </c>
      <c r="Y376" s="128">
        <f t="shared" si="57"/>
        <v>-7887.42</v>
      </c>
      <c r="Z376" s="251"/>
      <c r="AA376" s="251"/>
      <c r="AB376" s="251"/>
    </row>
    <row r="377" spans="1:28" s="127" customFormat="1" x14ac:dyDescent="0.35">
      <c r="A377" s="214" t="s">
        <v>103</v>
      </c>
      <c r="B377" s="215">
        <v>105286</v>
      </c>
      <c r="C377" s="215" t="s">
        <v>98</v>
      </c>
      <c r="D377" s="215" t="s">
        <v>99</v>
      </c>
      <c r="E377" s="215">
        <v>70454808</v>
      </c>
      <c r="F377" s="215">
        <v>20</v>
      </c>
      <c r="G377" s="215" t="s">
        <v>730</v>
      </c>
      <c r="H377" s="221" t="s">
        <v>1402</v>
      </c>
      <c r="I377" s="234" t="s">
        <v>978</v>
      </c>
      <c r="J377" s="207"/>
      <c r="K377" s="211">
        <v>20401.21</v>
      </c>
      <c r="L377" s="127" t="str">
        <f t="shared" si="50"/>
        <v>0070454808000020</v>
      </c>
      <c r="M377" s="127">
        <f t="shared" si="58"/>
        <v>16</v>
      </c>
      <c r="N377" s="127" t="str">
        <f t="shared" si="51"/>
        <v>00000000/Z_DVB</v>
      </c>
      <c r="O377" s="236">
        <f t="shared" si="52"/>
        <v>0</v>
      </c>
      <c r="P377" s="236">
        <f t="shared" si="53"/>
        <v>0</v>
      </c>
      <c r="Q377" s="236">
        <f t="shared" si="53"/>
        <v>0</v>
      </c>
      <c r="R377" s="236">
        <f t="shared" si="53"/>
        <v>0</v>
      </c>
      <c r="S377" s="238">
        <f>IF(O377=1,0,IF(P377=1,'WHT Rates - MPEG HEVC VIA'!$H$3,IF(Q377=1,'WHT Rates - MPEG HEVC VIA'!$H$11,IF(R377=1,'Via Summary'!$B$9,_xlfn.XLOOKUP(D377,'WHT Rates'!$B$4:$B$56,'WHT Rates'!$C$4:$C$56)/100))))</f>
        <v>0.16500000000000001</v>
      </c>
      <c r="T377" s="244">
        <f t="shared" si="54"/>
        <v>0</v>
      </c>
      <c r="U377" s="238">
        <f>IF(O377=1,0,IF(P377=1,'WHT Rates - MPEG HEVC VIA'!$H$3,IF(Q377=1,'WHT Rates - MPEG HEVC VIA'!$H$11,IF(R377=1,'Via Summary'!$B$9,_xlfn.XLOOKUP(D377,'WHT Rates'!$B$4:$B$56,'WHT Rates'!$E$4:$E$56)/100))))</f>
        <v>0.1</v>
      </c>
      <c r="V377" s="244">
        <f t="shared" si="55"/>
        <v>2040.1210000000001</v>
      </c>
      <c r="W377" s="251"/>
      <c r="X377" s="128">
        <f t="shared" si="56"/>
        <v>0</v>
      </c>
      <c r="Y377" s="128">
        <f t="shared" si="57"/>
        <v>-2040.12</v>
      </c>
      <c r="Z377" s="251"/>
      <c r="AA377" s="251"/>
      <c r="AB377" s="251"/>
    </row>
    <row r="378" spans="1:28" s="127" customFormat="1" x14ac:dyDescent="0.35">
      <c r="A378" s="214" t="s">
        <v>153</v>
      </c>
      <c r="B378" s="215">
        <v>105634</v>
      </c>
      <c r="C378" s="215" t="s">
        <v>136</v>
      </c>
      <c r="D378" s="215" t="s">
        <v>137</v>
      </c>
      <c r="E378" s="215">
        <v>70454693</v>
      </c>
      <c r="F378" s="215">
        <v>10</v>
      </c>
      <c r="G378" s="215" t="s">
        <v>698</v>
      </c>
      <c r="H378" s="221" t="s">
        <v>1403</v>
      </c>
      <c r="I378" s="234" t="s">
        <v>993</v>
      </c>
      <c r="J378" s="207">
        <v>1304919.22</v>
      </c>
      <c r="K378" s="211"/>
      <c r="L378" s="127" t="str">
        <f t="shared" si="50"/>
        <v>0070454693000010</v>
      </c>
      <c r="M378" s="127">
        <f t="shared" si="58"/>
        <v>16</v>
      </c>
      <c r="N378" s="127" t="str">
        <f t="shared" si="51"/>
        <v>00000000/Z_DHDO</v>
      </c>
      <c r="O378" s="236">
        <f t="shared" si="52"/>
        <v>0</v>
      </c>
      <c r="P378" s="236">
        <f t="shared" si="53"/>
        <v>0</v>
      </c>
      <c r="Q378" s="236">
        <f t="shared" si="53"/>
        <v>0</v>
      </c>
      <c r="R378" s="236">
        <f t="shared" si="53"/>
        <v>0</v>
      </c>
      <c r="S378" s="238">
        <f>IF(O378=1,0,IF(P378=1,'WHT Rates - MPEG HEVC VIA'!$H$3,IF(Q378=1,'WHT Rates - MPEG HEVC VIA'!$H$11,IF(R378=1,'Via Summary'!$B$9,_xlfn.XLOOKUP(D378,'WHT Rates'!$B$4:$B$56,'WHT Rates'!$C$4:$C$56)/100))))</f>
        <v>0</v>
      </c>
      <c r="T378" s="244">
        <f t="shared" si="54"/>
        <v>0</v>
      </c>
      <c r="U378" s="238">
        <f>IF(O378=1,0,IF(P378=1,'WHT Rates - MPEG HEVC VIA'!$H$3,IF(Q378=1,'WHT Rates - MPEG HEVC VIA'!$H$11,IF(R378=1,'Via Summary'!$B$9,_xlfn.XLOOKUP(D378,'WHT Rates'!$B$4:$B$56,'WHT Rates'!$E$4:$E$56)/100))))</f>
        <v>0</v>
      </c>
      <c r="V378" s="244">
        <f t="shared" si="55"/>
        <v>0</v>
      </c>
      <c r="W378" s="251"/>
      <c r="X378" s="128">
        <f t="shared" si="56"/>
        <v>0</v>
      </c>
      <c r="Y378" s="128">
        <f t="shared" si="57"/>
        <v>0</v>
      </c>
      <c r="Z378" s="251"/>
      <c r="AA378" s="251"/>
      <c r="AB378" s="251"/>
    </row>
    <row r="379" spans="1:28" s="127" customFormat="1" x14ac:dyDescent="0.35">
      <c r="A379" s="214" t="s">
        <v>153</v>
      </c>
      <c r="B379" s="215">
        <v>105634</v>
      </c>
      <c r="C379" s="215" t="s">
        <v>136</v>
      </c>
      <c r="D379" s="215" t="s">
        <v>137</v>
      </c>
      <c r="E379" s="215">
        <v>70454693</v>
      </c>
      <c r="F379" s="215">
        <v>20</v>
      </c>
      <c r="G379" s="215" t="s">
        <v>1061</v>
      </c>
      <c r="H379" s="221" t="s">
        <v>1404</v>
      </c>
      <c r="I379" s="234" t="s">
        <v>993</v>
      </c>
      <c r="J379" s="207">
        <v>-50000</v>
      </c>
      <c r="K379" s="211"/>
      <c r="L379" s="127" t="str">
        <f t="shared" si="50"/>
        <v>0070454693000020</v>
      </c>
      <c r="M379" s="127">
        <f t="shared" si="58"/>
        <v>16</v>
      </c>
      <c r="N379" s="127" t="str">
        <f t="shared" si="51"/>
        <v>00000000/CL CC1002</v>
      </c>
      <c r="O379" s="236">
        <f t="shared" si="52"/>
        <v>0</v>
      </c>
      <c r="P379" s="236">
        <f t="shared" si="53"/>
        <v>0</v>
      </c>
      <c r="Q379" s="236">
        <f t="shared" si="53"/>
        <v>0</v>
      </c>
      <c r="R379" s="236">
        <f t="shared" si="53"/>
        <v>0</v>
      </c>
      <c r="S379" s="238">
        <f>IF(O379=1,0,IF(P379=1,'WHT Rates - MPEG HEVC VIA'!$H$3,IF(Q379=1,'WHT Rates - MPEG HEVC VIA'!$H$11,IF(R379=1,'Via Summary'!$B$9,_xlfn.XLOOKUP(D379,'WHT Rates'!$B$4:$B$56,'WHT Rates'!$C$4:$C$56)/100))))</f>
        <v>0</v>
      </c>
      <c r="T379" s="244">
        <f t="shared" si="54"/>
        <v>0</v>
      </c>
      <c r="U379" s="238">
        <f>IF(O379=1,0,IF(P379=1,'WHT Rates - MPEG HEVC VIA'!$H$3,IF(Q379=1,'WHT Rates - MPEG HEVC VIA'!$H$11,IF(R379=1,'Via Summary'!$B$9,_xlfn.XLOOKUP(D379,'WHT Rates'!$B$4:$B$56,'WHT Rates'!$E$4:$E$56)/100))))</f>
        <v>0</v>
      </c>
      <c r="V379" s="244">
        <f t="shared" si="55"/>
        <v>0</v>
      </c>
      <c r="W379" s="251"/>
      <c r="X379" s="128">
        <f t="shared" si="56"/>
        <v>0</v>
      </c>
      <c r="Y379" s="128">
        <f t="shared" si="57"/>
        <v>0</v>
      </c>
      <c r="Z379" s="251"/>
      <c r="AA379" s="251"/>
      <c r="AB379" s="251"/>
    </row>
    <row r="380" spans="1:28" s="127" customFormat="1" x14ac:dyDescent="0.35">
      <c r="A380" s="214" t="s">
        <v>153</v>
      </c>
      <c r="B380" s="215">
        <v>105634</v>
      </c>
      <c r="C380" s="215" t="s">
        <v>136</v>
      </c>
      <c r="D380" s="215" t="s">
        <v>137</v>
      </c>
      <c r="E380" s="215">
        <v>70454693</v>
      </c>
      <c r="F380" s="215">
        <v>20</v>
      </c>
      <c r="G380" s="215" t="s">
        <v>699</v>
      </c>
      <c r="H380" s="221" t="s">
        <v>1404</v>
      </c>
      <c r="I380" s="234" t="s">
        <v>993</v>
      </c>
      <c r="J380" s="207">
        <v>1703473.06</v>
      </c>
      <c r="K380" s="211"/>
      <c r="L380" s="127" t="str">
        <f t="shared" si="50"/>
        <v>0070454693000020</v>
      </c>
      <c r="M380" s="127">
        <f t="shared" si="58"/>
        <v>16</v>
      </c>
      <c r="N380" s="127" t="str">
        <f t="shared" si="51"/>
        <v>00000000/Z_W8PB</v>
      </c>
      <c r="O380" s="236">
        <f t="shared" si="52"/>
        <v>0</v>
      </c>
      <c r="P380" s="236">
        <f t="shared" si="53"/>
        <v>0</v>
      </c>
      <c r="Q380" s="236">
        <f t="shared" si="53"/>
        <v>0</v>
      </c>
      <c r="R380" s="236">
        <f t="shared" si="53"/>
        <v>0</v>
      </c>
      <c r="S380" s="238">
        <f>IF(O380=1,0,IF(P380=1,'WHT Rates - MPEG HEVC VIA'!$H$3,IF(Q380=1,'WHT Rates - MPEG HEVC VIA'!$H$11,IF(R380=1,'Via Summary'!$B$9,_xlfn.XLOOKUP(D380,'WHT Rates'!$B$4:$B$56,'WHT Rates'!$C$4:$C$56)/100))))</f>
        <v>0</v>
      </c>
      <c r="T380" s="244">
        <f t="shared" si="54"/>
        <v>0</v>
      </c>
      <c r="U380" s="238">
        <f>IF(O380=1,0,IF(P380=1,'WHT Rates - MPEG HEVC VIA'!$H$3,IF(Q380=1,'WHT Rates - MPEG HEVC VIA'!$H$11,IF(R380=1,'Via Summary'!$B$9,_xlfn.XLOOKUP(D380,'WHT Rates'!$B$4:$B$56,'WHT Rates'!$E$4:$E$56)/100))))</f>
        <v>0</v>
      </c>
      <c r="V380" s="244">
        <f t="shared" si="55"/>
        <v>0</v>
      </c>
      <c r="W380" s="251"/>
      <c r="X380" s="128">
        <f t="shared" si="56"/>
        <v>0</v>
      </c>
      <c r="Y380" s="128">
        <f t="shared" si="57"/>
        <v>0</v>
      </c>
      <c r="Z380" s="251"/>
      <c r="AA380" s="251"/>
      <c r="AB380" s="251"/>
    </row>
    <row r="381" spans="1:28" s="127" customFormat="1" x14ac:dyDescent="0.35">
      <c r="A381" s="214" t="s">
        <v>33</v>
      </c>
      <c r="B381" s="215">
        <v>105045</v>
      </c>
      <c r="C381" s="215" t="s">
        <v>24</v>
      </c>
      <c r="D381" s="215" t="s">
        <v>25</v>
      </c>
      <c r="E381" s="215">
        <v>70454947</v>
      </c>
      <c r="F381" s="215">
        <v>10</v>
      </c>
      <c r="G381" s="215" t="s">
        <v>702</v>
      </c>
      <c r="H381" s="221" t="s">
        <v>1405</v>
      </c>
      <c r="I381" s="234" t="s">
        <v>979</v>
      </c>
      <c r="J381" s="207">
        <v>180830.7</v>
      </c>
      <c r="K381" s="211"/>
      <c r="L381" s="127" t="str">
        <f t="shared" si="50"/>
        <v>0070454947000010</v>
      </c>
      <c r="M381" s="127">
        <f t="shared" si="58"/>
        <v>16</v>
      </c>
      <c r="N381" s="127" t="str">
        <f t="shared" si="51"/>
        <v>00000000/Z_STBIP</v>
      </c>
      <c r="O381" s="236">
        <f t="shared" si="52"/>
        <v>0</v>
      </c>
      <c r="P381" s="236">
        <f t="shared" si="53"/>
        <v>0</v>
      </c>
      <c r="Q381" s="236">
        <f t="shared" si="53"/>
        <v>0</v>
      </c>
      <c r="R381" s="236">
        <f t="shared" si="53"/>
        <v>0</v>
      </c>
      <c r="S381" s="238">
        <f>IF(O381=1,0,IF(P381=1,'WHT Rates - MPEG HEVC VIA'!$H$3,IF(Q381=1,'WHT Rates - MPEG HEVC VIA'!$H$11,IF(R381=1,'Via Summary'!$B$9,_xlfn.XLOOKUP(D381,'WHT Rates'!$B$4:$B$56,'WHT Rates'!$C$4:$C$56)/100))))</f>
        <v>0.1</v>
      </c>
      <c r="T381" s="244">
        <f t="shared" si="54"/>
        <v>18083.070000000003</v>
      </c>
      <c r="U381" s="238">
        <f>IF(O381=1,0,IF(P381=1,'WHT Rates - MPEG HEVC VIA'!$H$3,IF(Q381=1,'WHT Rates - MPEG HEVC VIA'!$H$11,IF(R381=1,'Via Summary'!$B$9,_xlfn.XLOOKUP(D381,'WHT Rates'!$B$4:$B$56,'WHT Rates'!$E$4:$E$56)/100))))</f>
        <v>0.1</v>
      </c>
      <c r="V381" s="244">
        <f t="shared" si="55"/>
        <v>0</v>
      </c>
      <c r="W381" s="251"/>
      <c r="X381" s="128">
        <f t="shared" si="56"/>
        <v>-18083.07</v>
      </c>
      <c r="Y381" s="128">
        <f t="shared" si="57"/>
        <v>0</v>
      </c>
      <c r="Z381" s="251"/>
      <c r="AA381" s="251"/>
      <c r="AB381" s="251"/>
    </row>
    <row r="382" spans="1:28" s="127" customFormat="1" x14ac:dyDescent="0.35">
      <c r="A382" s="214" t="s">
        <v>33</v>
      </c>
      <c r="B382" s="215">
        <v>105045</v>
      </c>
      <c r="C382" s="215" t="s">
        <v>24</v>
      </c>
      <c r="D382" s="215" t="s">
        <v>25</v>
      </c>
      <c r="E382" s="215">
        <v>70454947</v>
      </c>
      <c r="F382" s="215">
        <v>20</v>
      </c>
      <c r="G382" s="215" t="s">
        <v>728</v>
      </c>
      <c r="H382" s="221" t="s">
        <v>1406</v>
      </c>
      <c r="I382" s="234" t="s">
        <v>979</v>
      </c>
      <c r="J382" s="207">
        <v>215989.2</v>
      </c>
      <c r="K382" s="211"/>
      <c r="L382" s="127" t="str">
        <f t="shared" si="50"/>
        <v>0070454947000020</v>
      </c>
      <c r="M382" s="127">
        <f t="shared" si="58"/>
        <v>16</v>
      </c>
      <c r="N382" s="127" t="str">
        <f t="shared" si="51"/>
        <v>00000000/Z_DTMB</v>
      </c>
      <c r="O382" s="236">
        <f t="shared" si="52"/>
        <v>0</v>
      </c>
      <c r="P382" s="236">
        <f t="shared" si="53"/>
        <v>0</v>
      </c>
      <c r="Q382" s="236">
        <f t="shared" si="53"/>
        <v>0</v>
      </c>
      <c r="R382" s="236">
        <f t="shared" si="53"/>
        <v>0</v>
      </c>
      <c r="S382" s="238">
        <f>IF(O382=1,0,IF(P382=1,'WHT Rates - MPEG HEVC VIA'!$H$3,IF(Q382=1,'WHT Rates - MPEG HEVC VIA'!$H$11,IF(R382=1,'Via Summary'!$B$9,_xlfn.XLOOKUP(D382,'WHT Rates'!$B$4:$B$56,'WHT Rates'!$C$4:$C$56)/100))))</f>
        <v>0.1</v>
      </c>
      <c r="T382" s="244">
        <f t="shared" si="54"/>
        <v>21598.920000000002</v>
      </c>
      <c r="U382" s="238">
        <f>IF(O382=1,0,IF(P382=1,'WHT Rates - MPEG HEVC VIA'!$H$3,IF(Q382=1,'WHT Rates - MPEG HEVC VIA'!$H$11,IF(R382=1,'Via Summary'!$B$9,_xlfn.XLOOKUP(D382,'WHT Rates'!$B$4:$B$56,'WHT Rates'!$E$4:$E$56)/100))))</f>
        <v>0.1</v>
      </c>
      <c r="V382" s="244">
        <f t="shared" si="55"/>
        <v>0</v>
      </c>
      <c r="W382" s="251"/>
      <c r="X382" s="128">
        <f t="shared" si="56"/>
        <v>-21598.92</v>
      </c>
      <c r="Y382" s="128">
        <f t="shared" si="57"/>
        <v>0</v>
      </c>
      <c r="Z382" s="251"/>
      <c r="AA382" s="251"/>
      <c r="AB382" s="251"/>
    </row>
    <row r="383" spans="1:28" s="127" customFormat="1" x14ac:dyDescent="0.35">
      <c r="A383" s="214" t="s">
        <v>33</v>
      </c>
      <c r="B383" s="215">
        <v>105045</v>
      </c>
      <c r="C383" s="215" t="s">
        <v>24</v>
      </c>
      <c r="D383" s="215" t="s">
        <v>25</v>
      </c>
      <c r="E383" s="215">
        <v>70454960</v>
      </c>
      <c r="F383" s="215">
        <v>10</v>
      </c>
      <c r="G383" s="215" t="s">
        <v>761</v>
      </c>
      <c r="H383" s="221" t="s">
        <v>1407</v>
      </c>
      <c r="I383" s="234" t="s">
        <v>994</v>
      </c>
      <c r="J383" s="207">
        <v>224999.1</v>
      </c>
      <c r="K383" s="211"/>
      <c r="L383" s="127" t="str">
        <f t="shared" si="50"/>
        <v>0070454960000010</v>
      </c>
      <c r="M383" s="127">
        <f t="shared" si="58"/>
        <v>16</v>
      </c>
      <c r="N383" s="127" t="str">
        <f t="shared" si="51"/>
        <v>00000000/Z_W8TB</v>
      </c>
      <c r="O383" s="236">
        <f t="shared" si="52"/>
        <v>0</v>
      </c>
      <c r="P383" s="236">
        <f t="shared" si="53"/>
        <v>0</v>
      </c>
      <c r="Q383" s="236">
        <f t="shared" si="53"/>
        <v>0</v>
      </c>
      <c r="R383" s="236">
        <f t="shared" si="53"/>
        <v>0</v>
      </c>
      <c r="S383" s="238">
        <f>IF(O383=1,0,IF(P383=1,'WHT Rates - MPEG HEVC VIA'!$H$3,IF(Q383=1,'WHT Rates - MPEG HEVC VIA'!$H$11,IF(R383=1,'Via Summary'!$B$9,_xlfn.XLOOKUP(D383,'WHT Rates'!$B$4:$B$56,'WHT Rates'!$C$4:$C$56)/100))))</f>
        <v>0.1</v>
      </c>
      <c r="T383" s="244">
        <f t="shared" si="54"/>
        <v>22499.910000000003</v>
      </c>
      <c r="U383" s="238">
        <f>IF(O383=1,0,IF(P383=1,'WHT Rates - MPEG HEVC VIA'!$H$3,IF(Q383=1,'WHT Rates - MPEG HEVC VIA'!$H$11,IF(R383=1,'Via Summary'!$B$9,_xlfn.XLOOKUP(D383,'WHT Rates'!$B$4:$B$56,'WHT Rates'!$E$4:$E$56)/100))))</f>
        <v>0.1</v>
      </c>
      <c r="V383" s="244">
        <f t="shared" si="55"/>
        <v>0</v>
      </c>
      <c r="W383" s="251"/>
      <c r="X383" s="128">
        <f t="shared" si="56"/>
        <v>-22499.91</v>
      </c>
      <c r="Y383" s="128">
        <f t="shared" si="57"/>
        <v>0</v>
      </c>
      <c r="Z383" s="251"/>
      <c r="AA383" s="251"/>
      <c r="AB383" s="251"/>
    </row>
    <row r="384" spans="1:28" s="127" customFormat="1" x14ac:dyDescent="0.35">
      <c r="A384" s="214" t="s">
        <v>33</v>
      </c>
      <c r="B384" s="215">
        <v>105045</v>
      </c>
      <c r="C384" s="215" t="s">
        <v>24</v>
      </c>
      <c r="D384" s="215" t="s">
        <v>25</v>
      </c>
      <c r="E384" s="215">
        <v>70454960</v>
      </c>
      <c r="F384" s="215">
        <v>20</v>
      </c>
      <c r="G384" s="215" t="s">
        <v>711</v>
      </c>
      <c r="H384" s="221" t="s">
        <v>1408</v>
      </c>
      <c r="I384" s="234" t="s">
        <v>994</v>
      </c>
      <c r="J384" s="207">
        <v>0.9</v>
      </c>
      <c r="K384" s="211"/>
      <c r="L384" s="127" t="str">
        <f t="shared" si="50"/>
        <v>0070454960000020</v>
      </c>
      <c r="M384" s="127">
        <f t="shared" si="58"/>
        <v>16</v>
      </c>
      <c r="N384" s="127" t="str">
        <f t="shared" si="51"/>
        <v>00000000/Z_MTB</v>
      </c>
      <c r="O384" s="236">
        <f t="shared" si="52"/>
        <v>0</v>
      </c>
      <c r="P384" s="236">
        <f t="shared" si="53"/>
        <v>0</v>
      </c>
      <c r="Q384" s="236">
        <f t="shared" si="53"/>
        <v>0</v>
      </c>
      <c r="R384" s="236">
        <f t="shared" si="53"/>
        <v>0</v>
      </c>
      <c r="S384" s="238">
        <f>IF(O384=1,0,IF(P384=1,'WHT Rates - MPEG HEVC VIA'!$H$3,IF(Q384=1,'WHT Rates - MPEG HEVC VIA'!$H$11,IF(R384=1,'Via Summary'!$B$9,_xlfn.XLOOKUP(D384,'WHT Rates'!$B$4:$B$56,'WHT Rates'!$C$4:$C$56)/100))))</f>
        <v>0.1</v>
      </c>
      <c r="T384" s="244">
        <f t="shared" si="54"/>
        <v>9.0000000000000011E-2</v>
      </c>
      <c r="U384" s="238">
        <f>IF(O384=1,0,IF(P384=1,'WHT Rates - MPEG HEVC VIA'!$H$3,IF(Q384=1,'WHT Rates - MPEG HEVC VIA'!$H$11,IF(R384=1,'Via Summary'!$B$9,_xlfn.XLOOKUP(D384,'WHT Rates'!$B$4:$B$56,'WHT Rates'!$E$4:$E$56)/100))))</f>
        <v>0.1</v>
      </c>
      <c r="V384" s="244">
        <f t="shared" si="55"/>
        <v>0</v>
      </c>
      <c r="W384" s="251"/>
      <c r="X384" s="128">
        <f t="shared" si="56"/>
        <v>-0.09</v>
      </c>
      <c r="Y384" s="128">
        <f t="shared" si="57"/>
        <v>0</v>
      </c>
      <c r="Z384" s="251"/>
      <c r="AA384" s="251"/>
      <c r="AB384" s="251"/>
    </row>
    <row r="385" spans="1:28" s="127" customFormat="1" x14ac:dyDescent="0.35">
      <c r="A385" s="214" t="s">
        <v>33</v>
      </c>
      <c r="B385" s="215">
        <v>105045</v>
      </c>
      <c r="C385" s="215" t="s">
        <v>24</v>
      </c>
      <c r="D385" s="215" t="s">
        <v>25</v>
      </c>
      <c r="E385" s="215">
        <v>70454960</v>
      </c>
      <c r="F385" s="215">
        <v>30</v>
      </c>
      <c r="G385" s="215" t="s">
        <v>737</v>
      </c>
      <c r="H385" s="221" t="s">
        <v>1409</v>
      </c>
      <c r="I385" s="234" t="s">
        <v>994</v>
      </c>
      <c r="J385" s="207">
        <v>75600</v>
      </c>
      <c r="K385" s="211"/>
      <c r="L385" s="127" t="str">
        <f t="shared" si="50"/>
        <v>0070454960000030</v>
      </c>
      <c r="M385" s="127">
        <f t="shared" si="58"/>
        <v>16</v>
      </c>
      <c r="N385" s="127" t="str">
        <f t="shared" si="51"/>
        <v>00000000/Z_PC1</v>
      </c>
      <c r="O385" s="236">
        <f t="shared" si="52"/>
        <v>0</v>
      </c>
      <c r="P385" s="236">
        <f t="shared" si="53"/>
        <v>0</v>
      </c>
      <c r="Q385" s="236">
        <f t="shared" si="53"/>
        <v>0</v>
      </c>
      <c r="R385" s="236">
        <f t="shared" si="53"/>
        <v>0</v>
      </c>
      <c r="S385" s="238">
        <f>IF(O385=1,0,IF(P385=1,'WHT Rates - MPEG HEVC VIA'!$H$3,IF(Q385=1,'WHT Rates - MPEG HEVC VIA'!$H$11,IF(R385=1,'Via Summary'!$B$9,_xlfn.XLOOKUP(D385,'WHT Rates'!$B$4:$B$56,'WHT Rates'!$C$4:$C$56)/100))))</f>
        <v>0.1</v>
      </c>
      <c r="T385" s="244">
        <f t="shared" si="54"/>
        <v>7560</v>
      </c>
      <c r="U385" s="238">
        <f>IF(O385=1,0,IF(P385=1,'WHT Rates - MPEG HEVC VIA'!$H$3,IF(Q385=1,'WHT Rates - MPEG HEVC VIA'!$H$11,IF(R385=1,'Via Summary'!$B$9,_xlfn.XLOOKUP(D385,'WHT Rates'!$B$4:$B$56,'WHT Rates'!$E$4:$E$56)/100))))</f>
        <v>0.1</v>
      </c>
      <c r="V385" s="244">
        <f t="shared" si="55"/>
        <v>0</v>
      </c>
      <c r="W385" s="251"/>
      <c r="X385" s="128">
        <f t="shared" si="56"/>
        <v>-7560</v>
      </c>
      <c r="Y385" s="128">
        <f t="shared" si="57"/>
        <v>0</v>
      </c>
      <c r="Z385" s="251"/>
      <c r="AA385" s="251"/>
      <c r="AB385" s="251"/>
    </row>
    <row r="386" spans="1:28" s="127" customFormat="1" x14ac:dyDescent="0.35">
      <c r="A386" s="214" t="s">
        <v>323</v>
      </c>
      <c r="B386" s="215">
        <v>127496</v>
      </c>
      <c r="C386" s="215" t="s">
        <v>24</v>
      </c>
      <c r="D386" s="215" t="s">
        <v>25</v>
      </c>
      <c r="E386" s="215">
        <v>70454992</v>
      </c>
      <c r="F386" s="215">
        <v>10</v>
      </c>
      <c r="G386" s="215" t="s">
        <v>718</v>
      </c>
      <c r="H386" s="221" t="s">
        <v>1410</v>
      </c>
      <c r="I386" s="234" t="s">
        <v>979</v>
      </c>
      <c r="J386" s="207">
        <v>29930.11</v>
      </c>
      <c r="K386" s="211"/>
      <c r="L386" s="127" t="str">
        <f t="shared" ref="L386:L449" si="61">IF(LEN(F386)=2,CONCATENATE("00",E386,"0000",F386),CONCATENATE("00",E386,"000",F386))</f>
        <v>0070454992000010</v>
      </c>
      <c r="M386" s="127">
        <f t="shared" si="58"/>
        <v>16</v>
      </c>
      <c r="N386" s="127" t="str">
        <f t="shared" ref="N386:N449" si="62">CONCATENATE("00000000/",G386)</f>
        <v>00000000/Z_DTB</v>
      </c>
      <c r="O386" s="236">
        <f t="shared" si="52"/>
        <v>0</v>
      </c>
      <c r="P386" s="236">
        <f t="shared" si="53"/>
        <v>0</v>
      </c>
      <c r="Q386" s="236">
        <f t="shared" si="53"/>
        <v>0</v>
      </c>
      <c r="R386" s="236">
        <f t="shared" si="53"/>
        <v>0</v>
      </c>
      <c r="S386" s="238">
        <f>IF(O386=1,0,IF(P386=1,'WHT Rates - MPEG HEVC VIA'!$H$3,IF(Q386=1,'WHT Rates - MPEG HEVC VIA'!$H$11,IF(R386=1,'Via Summary'!$B$9,_xlfn.XLOOKUP(D386,'WHT Rates'!$B$4:$B$56,'WHT Rates'!$C$4:$C$56)/100))))</f>
        <v>0.1</v>
      </c>
      <c r="T386" s="244">
        <f t="shared" si="54"/>
        <v>2993.0110000000004</v>
      </c>
      <c r="U386" s="238">
        <f>IF(O386=1,0,IF(P386=1,'WHT Rates - MPEG HEVC VIA'!$H$3,IF(Q386=1,'WHT Rates - MPEG HEVC VIA'!$H$11,IF(R386=1,'Via Summary'!$B$9,_xlfn.XLOOKUP(D386,'WHT Rates'!$B$4:$B$56,'WHT Rates'!$E$4:$E$56)/100))))</f>
        <v>0.1</v>
      </c>
      <c r="V386" s="244">
        <f t="shared" si="55"/>
        <v>0</v>
      </c>
      <c r="W386" s="251"/>
      <c r="X386" s="128">
        <f t="shared" si="56"/>
        <v>-2993.01</v>
      </c>
      <c r="Y386" s="128">
        <f t="shared" si="57"/>
        <v>0</v>
      </c>
      <c r="Z386" s="251"/>
      <c r="AA386" s="251"/>
      <c r="AB386" s="251"/>
    </row>
    <row r="387" spans="1:28" s="127" customFormat="1" x14ac:dyDescent="0.35">
      <c r="A387" s="214" t="s">
        <v>323</v>
      </c>
      <c r="B387" s="215">
        <v>127496</v>
      </c>
      <c r="C387" s="215" t="s">
        <v>24</v>
      </c>
      <c r="D387" s="215" t="s">
        <v>25</v>
      </c>
      <c r="E387" s="215">
        <v>70454992</v>
      </c>
      <c r="F387" s="215">
        <v>20</v>
      </c>
      <c r="G387" s="215" t="s">
        <v>694</v>
      </c>
      <c r="H387" s="221" t="s">
        <v>1411</v>
      </c>
      <c r="I387" s="234" t="s">
        <v>979</v>
      </c>
      <c r="J387" s="207">
        <v>24783.59</v>
      </c>
      <c r="K387" s="211"/>
      <c r="L387" s="127" t="str">
        <f t="shared" si="61"/>
        <v>0070454992000020</v>
      </c>
      <c r="M387" s="127">
        <f t="shared" si="58"/>
        <v>16</v>
      </c>
      <c r="N387" s="127" t="str">
        <f t="shared" si="62"/>
        <v>00000000/Z_DTV</v>
      </c>
      <c r="O387" s="236">
        <f t="shared" ref="O387:O450" si="63">IF($I387=O$1,1,0)</f>
        <v>0</v>
      </c>
      <c r="P387" s="236">
        <f t="shared" ref="P387:R450" si="64">IF($A387=P$1,1,0)</f>
        <v>0</v>
      </c>
      <c r="Q387" s="236">
        <f t="shared" si="64"/>
        <v>0</v>
      </c>
      <c r="R387" s="236">
        <f t="shared" si="64"/>
        <v>0</v>
      </c>
      <c r="S387" s="238">
        <f>IF(O387=1,0,IF(P387=1,'WHT Rates - MPEG HEVC VIA'!$H$3,IF(Q387=1,'WHT Rates - MPEG HEVC VIA'!$H$11,IF(R387=1,'Via Summary'!$B$9,_xlfn.XLOOKUP(D387,'WHT Rates'!$B$4:$B$56,'WHT Rates'!$C$4:$C$56)/100))))</f>
        <v>0.1</v>
      </c>
      <c r="T387" s="244">
        <f t="shared" ref="T387:T450" si="65">J387*S387</f>
        <v>2478.3590000000004</v>
      </c>
      <c r="U387" s="238">
        <f>IF(O387=1,0,IF(P387=1,'WHT Rates - MPEG HEVC VIA'!$H$3,IF(Q387=1,'WHT Rates - MPEG HEVC VIA'!$H$11,IF(R387=1,'Via Summary'!$B$9,_xlfn.XLOOKUP(D387,'WHT Rates'!$B$4:$B$56,'WHT Rates'!$E$4:$E$56)/100))))</f>
        <v>0.1</v>
      </c>
      <c r="V387" s="244">
        <f t="shared" ref="V387:V450" si="66">K387*U387</f>
        <v>0</v>
      </c>
      <c r="W387" s="251"/>
      <c r="X387" s="128">
        <f t="shared" ref="X387:X450" si="67">ROUND(-1*T387,2)</f>
        <v>-2478.36</v>
      </c>
      <c r="Y387" s="128">
        <f t="shared" ref="Y387:Y450" si="68">ROUND(-1*V387,2)</f>
        <v>0</v>
      </c>
      <c r="Z387" s="251"/>
      <c r="AA387" s="251"/>
      <c r="AB387" s="251"/>
    </row>
    <row r="388" spans="1:28" s="127" customFormat="1" x14ac:dyDescent="0.35">
      <c r="A388" s="214" t="s">
        <v>104</v>
      </c>
      <c r="B388" s="215">
        <v>105289</v>
      </c>
      <c r="C388" s="215" t="s">
        <v>98</v>
      </c>
      <c r="D388" s="215" t="s">
        <v>99</v>
      </c>
      <c r="E388" s="215">
        <v>70454822</v>
      </c>
      <c r="F388" s="215">
        <v>10</v>
      </c>
      <c r="G388" s="215" t="s">
        <v>732</v>
      </c>
      <c r="H388" s="221" t="s">
        <v>1412</v>
      </c>
      <c r="I388" s="234" t="s">
        <v>979</v>
      </c>
      <c r="J388" s="207"/>
      <c r="K388" s="211">
        <v>8807.89</v>
      </c>
      <c r="L388" s="127" t="str">
        <f t="shared" si="61"/>
        <v>0070454822000010</v>
      </c>
      <c r="M388" s="127">
        <f t="shared" ref="M388:M451" si="69">LEN(L388)</f>
        <v>16</v>
      </c>
      <c r="N388" s="127" t="str">
        <f t="shared" si="62"/>
        <v>00000000/Z_STM</v>
      </c>
      <c r="O388" s="236">
        <f t="shared" si="63"/>
        <v>0</v>
      </c>
      <c r="P388" s="236">
        <f t="shared" si="64"/>
        <v>0</v>
      </c>
      <c r="Q388" s="236">
        <f t="shared" si="64"/>
        <v>0</v>
      </c>
      <c r="R388" s="236">
        <f t="shared" si="64"/>
        <v>0</v>
      </c>
      <c r="S388" s="238">
        <f>IF(O388=1,0,IF(P388=1,'WHT Rates - MPEG HEVC VIA'!$H$3,IF(Q388=1,'WHT Rates - MPEG HEVC VIA'!$H$11,IF(R388=1,'Via Summary'!$B$9,_xlfn.XLOOKUP(D388,'WHT Rates'!$B$4:$B$56,'WHT Rates'!$C$4:$C$56)/100))))</f>
        <v>0.16500000000000001</v>
      </c>
      <c r="T388" s="244">
        <f t="shared" si="65"/>
        <v>0</v>
      </c>
      <c r="U388" s="238">
        <f>IF(O388=1,0,IF(P388=1,'WHT Rates - MPEG HEVC VIA'!$H$3,IF(Q388=1,'WHT Rates - MPEG HEVC VIA'!$H$11,IF(R388=1,'Via Summary'!$B$9,_xlfn.XLOOKUP(D388,'WHT Rates'!$B$4:$B$56,'WHT Rates'!$E$4:$E$56)/100))))</f>
        <v>0.1</v>
      </c>
      <c r="V388" s="244">
        <f t="shared" si="66"/>
        <v>880.78899999999999</v>
      </c>
      <c r="W388" s="251"/>
      <c r="X388" s="128">
        <f t="shared" si="67"/>
        <v>0</v>
      </c>
      <c r="Y388" s="128">
        <f t="shared" si="68"/>
        <v>-880.79</v>
      </c>
      <c r="Z388" s="251"/>
      <c r="AA388" s="251"/>
      <c r="AB388" s="251"/>
    </row>
    <row r="389" spans="1:28" s="127" customFormat="1" x14ac:dyDescent="0.35">
      <c r="A389" s="214" t="s">
        <v>104</v>
      </c>
      <c r="B389" s="215">
        <v>105289</v>
      </c>
      <c r="C389" s="215" t="s">
        <v>98</v>
      </c>
      <c r="D389" s="215" t="s">
        <v>99</v>
      </c>
      <c r="E389" s="215">
        <v>70454822</v>
      </c>
      <c r="F389" s="215">
        <v>20</v>
      </c>
      <c r="G389" s="215" t="s">
        <v>702</v>
      </c>
      <c r="H389" s="221" t="s">
        <v>1413</v>
      </c>
      <c r="I389" s="234" t="s">
        <v>979</v>
      </c>
      <c r="J389" s="207"/>
      <c r="K389" s="211">
        <v>36235.93</v>
      </c>
      <c r="L389" s="127" t="str">
        <f t="shared" si="61"/>
        <v>0070454822000020</v>
      </c>
      <c r="M389" s="127">
        <f t="shared" si="69"/>
        <v>16</v>
      </c>
      <c r="N389" s="127" t="str">
        <f t="shared" si="62"/>
        <v>00000000/Z_STBIP</v>
      </c>
      <c r="O389" s="236">
        <f t="shared" si="63"/>
        <v>0</v>
      </c>
      <c r="P389" s="236">
        <f t="shared" si="64"/>
        <v>0</v>
      </c>
      <c r="Q389" s="236">
        <f t="shared" si="64"/>
        <v>0</v>
      </c>
      <c r="R389" s="236">
        <f t="shared" si="64"/>
        <v>0</v>
      </c>
      <c r="S389" s="238">
        <f>IF(O389=1,0,IF(P389=1,'WHT Rates - MPEG HEVC VIA'!$H$3,IF(Q389=1,'WHT Rates - MPEG HEVC VIA'!$H$11,IF(R389=1,'Via Summary'!$B$9,_xlfn.XLOOKUP(D389,'WHT Rates'!$B$4:$B$56,'WHT Rates'!$C$4:$C$56)/100))))</f>
        <v>0.16500000000000001</v>
      </c>
      <c r="T389" s="244">
        <f t="shared" si="65"/>
        <v>0</v>
      </c>
      <c r="U389" s="238">
        <f>IF(O389=1,0,IF(P389=1,'WHT Rates - MPEG HEVC VIA'!$H$3,IF(Q389=1,'WHT Rates - MPEG HEVC VIA'!$H$11,IF(R389=1,'Via Summary'!$B$9,_xlfn.XLOOKUP(D389,'WHT Rates'!$B$4:$B$56,'WHT Rates'!$E$4:$E$56)/100))))</f>
        <v>0.1</v>
      </c>
      <c r="V389" s="244">
        <f t="shared" si="66"/>
        <v>3623.5930000000003</v>
      </c>
      <c r="W389" s="251"/>
      <c r="X389" s="128">
        <f t="shared" si="67"/>
        <v>0</v>
      </c>
      <c r="Y389" s="128">
        <f t="shared" si="68"/>
        <v>-3623.59</v>
      </c>
      <c r="Z389" s="251"/>
      <c r="AA389" s="251"/>
      <c r="AB389" s="251"/>
    </row>
    <row r="390" spans="1:28" s="127" customFormat="1" x14ac:dyDescent="0.35">
      <c r="A390" s="214" t="s">
        <v>104</v>
      </c>
      <c r="B390" s="215">
        <v>105289</v>
      </c>
      <c r="C390" s="215" t="s">
        <v>98</v>
      </c>
      <c r="D390" s="215" t="s">
        <v>99</v>
      </c>
      <c r="E390" s="215">
        <v>70454822</v>
      </c>
      <c r="F390" s="215">
        <v>30</v>
      </c>
      <c r="G390" s="215" t="s">
        <v>730</v>
      </c>
      <c r="H390" s="221" t="s">
        <v>1414</v>
      </c>
      <c r="I390" s="234" t="s">
        <v>979</v>
      </c>
      <c r="J390" s="207"/>
      <c r="K390" s="211">
        <v>75438.399999999994</v>
      </c>
      <c r="L390" s="127" t="str">
        <f t="shared" si="61"/>
        <v>0070454822000030</v>
      </c>
      <c r="M390" s="127">
        <f t="shared" si="69"/>
        <v>16</v>
      </c>
      <c r="N390" s="127" t="str">
        <f t="shared" si="62"/>
        <v>00000000/Z_DVB</v>
      </c>
      <c r="O390" s="236">
        <f t="shared" si="63"/>
        <v>0</v>
      </c>
      <c r="P390" s="236">
        <f t="shared" si="64"/>
        <v>0</v>
      </c>
      <c r="Q390" s="236">
        <f t="shared" si="64"/>
        <v>0</v>
      </c>
      <c r="R390" s="236">
        <f t="shared" si="64"/>
        <v>0</v>
      </c>
      <c r="S390" s="238">
        <f>IF(O390=1,0,IF(P390=1,'WHT Rates - MPEG HEVC VIA'!$H$3,IF(Q390=1,'WHT Rates - MPEG HEVC VIA'!$H$11,IF(R390=1,'Via Summary'!$B$9,_xlfn.XLOOKUP(D390,'WHT Rates'!$B$4:$B$56,'WHT Rates'!$C$4:$C$56)/100))))</f>
        <v>0.16500000000000001</v>
      </c>
      <c r="T390" s="244">
        <f t="shared" si="65"/>
        <v>0</v>
      </c>
      <c r="U390" s="238">
        <f>IF(O390=1,0,IF(P390=1,'WHT Rates - MPEG HEVC VIA'!$H$3,IF(Q390=1,'WHT Rates - MPEG HEVC VIA'!$H$11,IF(R390=1,'Via Summary'!$B$9,_xlfn.XLOOKUP(D390,'WHT Rates'!$B$4:$B$56,'WHT Rates'!$E$4:$E$56)/100))))</f>
        <v>0.1</v>
      </c>
      <c r="V390" s="244">
        <f t="shared" si="66"/>
        <v>7543.84</v>
      </c>
      <c r="W390" s="251"/>
      <c r="X390" s="128">
        <f t="shared" si="67"/>
        <v>0</v>
      </c>
      <c r="Y390" s="128">
        <f t="shared" si="68"/>
        <v>-7543.84</v>
      </c>
      <c r="Z390" s="251"/>
      <c r="AA390" s="251"/>
      <c r="AB390" s="251"/>
    </row>
    <row r="391" spans="1:28" s="127" customFormat="1" x14ac:dyDescent="0.35">
      <c r="A391" s="214" t="s">
        <v>104</v>
      </c>
      <c r="B391" s="215">
        <v>105289</v>
      </c>
      <c r="C391" s="215" t="s">
        <v>98</v>
      </c>
      <c r="D391" s="215" t="s">
        <v>99</v>
      </c>
      <c r="E391" s="215">
        <v>70454822</v>
      </c>
      <c r="F391" s="215">
        <v>40</v>
      </c>
      <c r="G391" s="215" t="s">
        <v>730</v>
      </c>
      <c r="H391" s="221" t="s">
        <v>1415</v>
      </c>
      <c r="I391" s="234" t="s">
        <v>979</v>
      </c>
      <c r="J391" s="207"/>
      <c r="K391" s="211">
        <v>90554.59</v>
      </c>
      <c r="L391" s="127" t="str">
        <f t="shared" si="61"/>
        <v>0070454822000040</v>
      </c>
      <c r="M391" s="127">
        <f t="shared" si="69"/>
        <v>16</v>
      </c>
      <c r="N391" s="127" t="str">
        <f t="shared" si="62"/>
        <v>00000000/Z_DVB</v>
      </c>
      <c r="O391" s="236">
        <f t="shared" si="63"/>
        <v>0</v>
      </c>
      <c r="P391" s="236">
        <f t="shared" si="64"/>
        <v>0</v>
      </c>
      <c r="Q391" s="236">
        <f t="shared" si="64"/>
        <v>0</v>
      </c>
      <c r="R391" s="236">
        <f t="shared" si="64"/>
        <v>0</v>
      </c>
      <c r="S391" s="238">
        <f>IF(O391=1,0,IF(P391=1,'WHT Rates - MPEG HEVC VIA'!$H$3,IF(Q391=1,'WHT Rates - MPEG HEVC VIA'!$H$11,IF(R391=1,'Via Summary'!$B$9,_xlfn.XLOOKUP(D391,'WHT Rates'!$B$4:$B$56,'WHT Rates'!$C$4:$C$56)/100))))</f>
        <v>0.16500000000000001</v>
      </c>
      <c r="T391" s="244">
        <f t="shared" si="65"/>
        <v>0</v>
      </c>
      <c r="U391" s="238">
        <f>IF(O391=1,0,IF(P391=1,'WHT Rates - MPEG HEVC VIA'!$H$3,IF(Q391=1,'WHT Rates - MPEG HEVC VIA'!$H$11,IF(R391=1,'Via Summary'!$B$9,_xlfn.XLOOKUP(D391,'WHT Rates'!$B$4:$B$56,'WHT Rates'!$E$4:$E$56)/100))))</f>
        <v>0.1</v>
      </c>
      <c r="V391" s="244">
        <f t="shared" si="66"/>
        <v>9055.4590000000007</v>
      </c>
      <c r="W391" s="251"/>
      <c r="X391" s="128">
        <f t="shared" si="67"/>
        <v>0</v>
      </c>
      <c r="Y391" s="128">
        <f t="shared" si="68"/>
        <v>-9055.4599999999991</v>
      </c>
      <c r="Z391" s="251"/>
      <c r="AA391" s="251"/>
      <c r="AB391" s="251"/>
    </row>
    <row r="392" spans="1:28" s="127" customFormat="1" x14ac:dyDescent="0.35">
      <c r="A392" s="214" t="s">
        <v>104</v>
      </c>
      <c r="B392" s="215">
        <v>105289</v>
      </c>
      <c r="C392" s="215" t="s">
        <v>98</v>
      </c>
      <c r="D392" s="215" t="s">
        <v>99</v>
      </c>
      <c r="E392" s="215">
        <v>70454822</v>
      </c>
      <c r="F392" s="215">
        <v>50</v>
      </c>
      <c r="G392" s="215" t="s">
        <v>730</v>
      </c>
      <c r="H392" s="221" t="s">
        <v>1416</v>
      </c>
      <c r="I392" s="234" t="s">
        <v>979</v>
      </c>
      <c r="J392" s="207"/>
      <c r="K392" s="211">
        <v>1082796.8799999999</v>
      </c>
      <c r="L392" s="127" t="str">
        <f t="shared" si="61"/>
        <v>0070454822000050</v>
      </c>
      <c r="M392" s="127">
        <f t="shared" si="69"/>
        <v>16</v>
      </c>
      <c r="N392" s="127" t="str">
        <f t="shared" si="62"/>
        <v>00000000/Z_DVB</v>
      </c>
      <c r="O392" s="236">
        <f t="shared" si="63"/>
        <v>0</v>
      </c>
      <c r="P392" s="236">
        <f t="shared" si="64"/>
        <v>0</v>
      </c>
      <c r="Q392" s="236">
        <f t="shared" si="64"/>
        <v>0</v>
      </c>
      <c r="R392" s="236">
        <f t="shared" si="64"/>
        <v>0</v>
      </c>
      <c r="S392" s="238">
        <f>IF(O392=1,0,IF(P392=1,'WHT Rates - MPEG HEVC VIA'!$H$3,IF(Q392=1,'WHT Rates - MPEG HEVC VIA'!$H$11,IF(R392=1,'Via Summary'!$B$9,_xlfn.XLOOKUP(D392,'WHT Rates'!$B$4:$B$56,'WHT Rates'!$C$4:$C$56)/100))))</f>
        <v>0.16500000000000001</v>
      </c>
      <c r="T392" s="244">
        <f t="shared" si="65"/>
        <v>0</v>
      </c>
      <c r="U392" s="238">
        <f>IF(O392=1,0,IF(P392=1,'WHT Rates - MPEG HEVC VIA'!$H$3,IF(Q392=1,'WHT Rates - MPEG HEVC VIA'!$H$11,IF(R392=1,'Via Summary'!$B$9,_xlfn.XLOOKUP(D392,'WHT Rates'!$B$4:$B$56,'WHT Rates'!$E$4:$E$56)/100))))</f>
        <v>0.1</v>
      </c>
      <c r="V392" s="244">
        <f t="shared" si="66"/>
        <v>108279.68799999999</v>
      </c>
      <c r="W392" s="251"/>
      <c r="X392" s="128">
        <f t="shared" si="67"/>
        <v>0</v>
      </c>
      <c r="Y392" s="128">
        <f t="shared" si="68"/>
        <v>-108279.69</v>
      </c>
      <c r="Z392" s="251"/>
      <c r="AA392" s="251"/>
      <c r="AB392" s="251"/>
    </row>
    <row r="393" spans="1:28" s="127" customFormat="1" x14ac:dyDescent="0.35">
      <c r="A393" s="214" t="s">
        <v>104</v>
      </c>
      <c r="B393" s="215">
        <v>105289</v>
      </c>
      <c r="C393" s="215" t="s">
        <v>98</v>
      </c>
      <c r="D393" s="215" t="s">
        <v>99</v>
      </c>
      <c r="E393" s="215">
        <v>70454822</v>
      </c>
      <c r="F393" s="215">
        <v>60</v>
      </c>
      <c r="G393" s="215" t="s">
        <v>719</v>
      </c>
      <c r="H393" s="221" t="s">
        <v>1417</v>
      </c>
      <c r="I393" s="234" t="s">
        <v>979</v>
      </c>
      <c r="J393" s="207"/>
      <c r="K393" s="211">
        <v>94446.35</v>
      </c>
      <c r="L393" s="127" t="str">
        <f t="shared" si="61"/>
        <v>0070454822000060</v>
      </c>
      <c r="M393" s="127">
        <f t="shared" si="69"/>
        <v>16</v>
      </c>
      <c r="N393" s="127" t="str">
        <f t="shared" si="62"/>
        <v>00000000/Z_STB</v>
      </c>
      <c r="O393" s="236">
        <f t="shared" si="63"/>
        <v>0</v>
      </c>
      <c r="P393" s="236">
        <f t="shared" si="64"/>
        <v>0</v>
      </c>
      <c r="Q393" s="236">
        <f t="shared" si="64"/>
        <v>0</v>
      </c>
      <c r="R393" s="236">
        <f t="shared" si="64"/>
        <v>0</v>
      </c>
      <c r="S393" s="238">
        <f>IF(O393=1,0,IF(P393=1,'WHT Rates - MPEG HEVC VIA'!$H$3,IF(Q393=1,'WHT Rates - MPEG HEVC VIA'!$H$11,IF(R393=1,'Via Summary'!$B$9,_xlfn.XLOOKUP(D393,'WHT Rates'!$B$4:$B$56,'WHT Rates'!$C$4:$C$56)/100))))</f>
        <v>0.16500000000000001</v>
      </c>
      <c r="T393" s="244">
        <f t="shared" si="65"/>
        <v>0</v>
      </c>
      <c r="U393" s="238">
        <f>IF(O393=1,0,IF(P393=1,'WHT Rates - MPEG HEVC VIA'!$H$3,IF(Q393=1,'WHT Rates - MPEG HEVC VIA'!$H$11,IF(R393=1,'Via Summary'!$B$9,_xlfn.XLOOKUP(D393,'WHT Rates'!$B$4:$B$56,'WHT Rates'!$E$4:$E$56)/100))))</f>
        <v>0.1</v>
      </c>
      <c r="V393" s="244">
        <f t="shared" si="66"/>
        <v>9444.6350000000002</v>
      </c>
      <c r="W393" s="251"/>
      <c r="X393" s="128">
        <f t="shared" si="67"/>
        <v>0</v>
      </c>
      <c r="Y393" s="128">
        <f t="shared" si="68"/>
        <v>-9444.64</v>
      </c>
      <c r="Z393" s="251"/>
      <c r="AA393" s="251"/>
      <c r="AB393" s="251"/>
    </row>
    <row r="394" spans="1:28" s="127" customFormat="1" x14ac:dyDescent="0.35">
      <c r="A394" s="214" t="s">
        <v>204</v>
      </c>
      <c r="B394" s="215">
        <v>107542</v>
      </c>
      <c r="C394" s="215" t="s">
        <v>98</v>
      </c>
      <c r="D394" s="215" t="s">
        <v>99</v>
      </c>
      <c r="E394" s="215">
        <v>70454812</v>
      </c>
      <c r="F394" s="215">
        <v>10</v>
      </c>
      <c r="G394" s="215" t="s">
        <v>713</v>
      </c>
      <c r="H394" s="221" t="s">
        <v>1418</v>
      </c>
      <c r="I394" s="234" t="s">
        <v>978</v>
      </c>
      <c r="J394" s="207"/>
      <c r="K394" s="211">
        <v>262.8</v>
      </c>
      <c r="L394" s="127" t="str">
        <f t="shared" si="61"/>
        <v>0070454812000010</v>
      </c>
      <c r="M394" s="127">
        <f t="shared" si="69"/>
        <v>16</v>
      </c>
      <c r="N394" s="127" t="str">
        <f t="shared" si="62"/>
        <v>00000000/Z_CMP</v>
      </c>
      <c r="O394" s="236">
        <f t="shared" si="63"/>
        <v>0</v>
      </c>
      <c r="P394" s="236">
        <f t="shared" si="64"/>
        <v>0</v>
      </c>
      <c r="Q394" s="236">
        <f t="shared" si="64"/>
        <v>0</v>
      </c>
      <c r="R394" s="236">
        <f t="shared" si="64"/>
        <v>0</v>
      </c>
      <c r="S394" s="238">
        <f>IF(O394=1,0,IF(P394=1,'WHT Rates - MPEG HEVC VIA'!$H$3,IF(Q394=1,'WHT Rates - MPEG HEVC VIA'!$H$11,IF(R394=1,'Via Summary'!$B$9,_xlfn.XLOOKUP(D394,'WHT Rates'!$B$4:$B$56,'WHT Rates'!$C$4:$C$56)/100))))</f>
        <v>0.16500000000000001</v>
      </c>
      <c r="T394" s="244">
        <f t="shared" si="65"/>
        <v>0</v>
      </c>
      <c r="U394" s="238">
        <f>IF(O394=1,0,IF(P394=1,'WHT Rates - MPEG HEVC VIA'!$H$3,IF(Q394=1,'WHT Rates - MPEG HEVC VIA'!$H$11,IF(R394=1,'Via Summary'!$B$9,_xlfn.XLOOKUP(D394,'WHT Rates'!$B$4:$B$56,'WHT Rates'!$E$4:$E$56)/100))))</f>
        <v>0.1</v>
      </c>
      <c r="V394" s="244">
        <f t="shared" si="66"/>
        <v>26.28</v>
      </c>
      <c r="W394" s="251"/>
      <c r="X394" s="128">
        <f t="shared" si="67"/>
        <v>0</v>
      </c>
      <c r="Y394" s="128">
        <f t="shared" si="68"/>
        <v>-26.28</v>
      </c>
      <c r="Z394" s="251"/>
      <c r="AA394" s="251"/>
      <c r="AB394" s="251"/>
    </row>
    <row r="395" spans="1:28" s="127" customFormat="1" x14ac:dyDescent="0.35">
      <c r="A395" s="214" t="s">
        <v>238</v>
      </c>
      <c r="B395" s="215">
        <v>115138</v>
      </c>
      <c r="C395" s="215" t="s">
        <v>29</v>
      </c>
      <c r="D395" s="215" t="s">
        <v>30</v>
      </c>
      <c r="E395" s="215">
        <v>70454976</v>
      </c>
      <c r="F395" s="215">
        <v>10</v>
      </c>
      <c r="G395" s="215" t="s">
        <v>757</v>
      </c>
      <c r="H395" s="221" t="s">
        <v>1419</v>
      </c>
      <c r="I395" s="234" t="s">
        <v>978</v>
      </c>
      <c r="J395" s="207">
        <v>105671.72</v>
      </c>
      <c r="K395" s="211"/>
      <c r="L395" s="127" t="str">
        <f t="shared" si="61"/>
        <v>0070454976000010</v>
      </c>
      <c r="M395" s="127">
        <f t="shared" si="69"/>
        <v>16</v>
      </c>
      <c r="N395" s="127" t="str">
        <f t="shared" si="62"/>
        <v>00000000/Z_DVT</v>
      </c>
      <c r="O395" s="236">
        <f t="shared" si="63"/>
        <v>0</v>
      </c>
      <c r="P395" s="236">
        <f t="shared" si="64"/>
        <v>0</v>
      </c>
      <c r="Q395" s="236">
        <f t="shared" si="64"/>
        <v>0</v>
      </c>
      <c r="R395" s="236">
        <f t="shared" si="64"/>
        <v>0</v>
      </c>
      <c r="S395" s="238">
        <f>IF(O395=1,0,IF(P395=1,'WHT Rates - MPEG HEVC VIA'!$H$3,IF(Q395=1,'WHT Rates - MPEG HEVC VIA'!$H$11,IF(R395=1,'Via Summary'!$B$9,_xlfn.XLOOKUP(D395,'WHT Rates'!$B$4:$B$56,'WHT Rates'!$C$4:$C$56)/100))))</f>
        <v>4.9500000000000002E-2</v>
      </c>
      <c r="T395" s="244">
        <f t="shared" si="65"/>
        <v>5230.7501400000001</v>
      </c>
      <c r="U395" s="238">
        <f>IF(O395=1,0,IF(P395=1,'WHT Rates - MPEG HEVC VIA'!$H$3,IF(Q395=1,'WHT Rates - MPEG HEVC VIA'!$H$11,IF(R395=1,'Via Summary'!$B$9,_xlfn.XLOOKUP(D395,'WHT Rates'!$B$4:$B$56,'WHT Rates'!$E$4:$E$56)/100))))</f>
        <v>0.03</v>
      </c>
      <c r="V395" s="244">
        <f t="shared" si="66"/>
        <v>0</v>
      </c>
      <c r="W395" s="251"/>
      <c r="X395" s="128">
        <f t="shared" si="67"/>
        <v>-5230.75</v>
      </c>
      <c r="Y395" s="128">
        <f t="shared" si="68"/>
        <v>0</v>
      </c>
      <c r="Z395" s="251"/>
      <c r="AA395" s="251"/>
      <c r="AB395" s="251"/>
    </row>
    <row r="396" spans="1:28" s="127" customFormat="1" x14ac:dyDescent="0.35">
      <c r="A396" s="214" t="s">
        <v>238</v>
      </c>
      <c r="B396" s="215">
        <v>115138</v>
      </c>
      <c r="C396" s="215" t="s">
        <v>29</v>
      </c>
      <c r="D396" s="215" t="s">
        <v>30</v>
      </c>
      <c r="E396" s="215">
        <v>70454976</v>
      </c>
      <c r="F396" s="215">
        <v>20</v>
      </c>
      <c r="G396" s="215" t="s">
        <v>702</v>
      </c>
      <c r="H396" s="221" t="s">
        <v>1420</v>
      </c>
      <c r="I396" s="234" t="s">
        <v>978</v>
      </c>
      <c r="J396" s="207">
        <v>38348.04</v>
      </c>
      <c r="K396" s="211"/>
      <c r="L396" s="127" t="str">
        <f t="shared" si="61"/>
        <v>0070454976000020</v>
      </c>
      <c r="M396" s="127">
        <f t="shared" si="69"/>
        <v>16</v>
      </c>
      <c r="N396" s="127" t="str">
        <f t="shared" si="62"/>
        <v>00000000/Z_STBIP</v>
      </c>
      <c r="O396" s="236">
        <f t="shared" si="63"/>
        <v>0</v>
      </c>
      <c r="P396" s="236">
        <f t="shared" si="64"/>
        <v>0</v>
      </c>
      <c r="Q396" s="236">
        <f t="shared" si="64"/>
        <v>0</v>
      </c>
      <c r="R396" s="236">
        <f t="shared" si="64"/>
        <v>0</v>
      </c>
      <c r="S396" s="238">
        <f>IF(O396=1,0,IF(P396=1,'WHT Rates - MPEG HEVC VIA'!$H$3,IF(Q396=1,'WHT Rates - MPEG HEVC VIA'!$H$11,IF(R396=1,'Via Summary'!$B$9,_xlfn.XLOOKUP(D396,'WHT Rates'!$B$4:$B$56,'WHT Rates'!$C$4:$C$56)/100))))</f>
        <v>4.9500000000000002E-2</v>
      </c>
      <c r="T396" s="244">
        <f t="shared" si="65"/>
        <v>1898.2279800000001</v>
      </c>
      <c r="U396" s="238">
        <f>IF(O396=1,0,IF(P396=1,'WHT Rates - MPEG HEVC VIA'!$H$3,IF(Q396=1,'WHT Rates - MPEG HEVC VIA'!$H$11,IF(R396=1,'Via Summary'!$B$9,_xlfn.XLOOKUP(D396,'WHT Rates'!$B$4:$B$56,'WHT Rates'!$E$4:$E$56)/100))))</f>
        <v>0.03</v>
      </c>
      <c r="V396" s="244">
        <f t="shared" si="66"/>
        <v>0</v>
      </c>
      <c r="W396" s="251"/>
      <c r="X396" s="128">
        <f t="shared" si="67"/>
        <v>-1898.23</v>
      </c>
      <c r="Y396" s="128">
        <f t="shared" si="68"/>
        <v>0</v>
      </c>
      <c r="Z396" s="251"/>
      <c r="AA396" s="251"/>
      <c r="AB396" s="251"/>
    </row>
    <row r="397" spans="1:28" s="127" customFormat="1" x14ac:dyDescent="0.35">
      <c r="A397" s="214" t="s">
        <v>105</v>
      </c>
      <c r="B397" s="215">
        <v>105293</v>
      </c>
      <c r="C397" s="215" t="s">
        <v>98</v>
      </c>
      <c r="D397" s="215" t="s">
        <v>99</v>
      </c>
      <c r="E397" s="215">
        <v>70454837</v>
      </c>
      <c r="F397" s="215">
        <v>10</v>
      </c>
      <c r="G397" s="215" t="s">
        <v>704</v>
      </c>
      <c r="H397" s="221" t="s">
        <v>1421</v>
      </c>
      <c r="I397" s="234" t="s">
        <v>978</v>
      </c>
      <c r="J397" s="207"/>
      <c r="K397" s="211">
        <v>87729.3</v>
      </c>
      <c r="L397" s="127" t="str">
        <f t="shared" si="61"/>
        <v>0070454837000010</v>
      </c>
      <c r="M397" s="127">
        <f t="shared" si="69"/>
        <v>16</v>
      </c>
      <c r="N397" s="127" t="str">
        <f t="shared" si="62"/>
        <v>00000000/Z_CVD</v>
      </c>
      <c r="O397" s="236">
        <f t="shared" si="63"/>
        <v>0</v>
      </c>
      <c r="P397" s="236">
        <f t="shared" si="64"/>
        <v>0</v>
      </c>
      <c r="Q397" s="236">
        <f t="shared" si="64"/>
        <v>0</v>
      </c>
      <c r="R397" s="236">
        <f t="shared" si="64"/>
        <v>0</v>
      </c>
      <c r="S397" s="238">
        <f>IF(O397=1,0,IF(P397=1,'WHT Rates - MPEG HEVC VIA'!$H$3,IF(Q397=1,'WHT Rates - MPEG HEVC VIA'!$H$11,IF(R397=1,'Via Summary'!$B$9,_xlfn.XLOOKUP(D397,'WHT Rates'!$B$4:$B$56,'WHT Rates'!$C$4:$C$56)/100))))</f>
        <v>0.16500000000000001</v>
      </c>
      <c r="T397" s="244">
        <f t="shared" si="65"/>
        <v>0</v>
      </c>
      <c r="U397" s="238">
        <f>IF(O397=1,0,IF(P397=1,'WHT Rates - MPEG HEVC VIA'!$H$3,IF(Q397=1,'WHT Rates - MPEG HEVC VIA'!$H$11,IF(R397=1,'Via Summary'!$B$9,_xlfn.XLOOKUP(D397,'WHT Rates'!$B$4:$B$56,'WHT Rates'!$E$4:$E$56)/100))))</f>
        <v>0.1</v>
      </c>
      <c r="V397" s="244">
        <f t="shared" si="66"/>
        <v>8772.93</v>
      </c>
      <c r="W397" s="251"/>
      <c r="X397" s="128">
        <f t="shared" si="67"/>
        <v>0</v>
      </c>
      <c r="Y397" s="128">
        <f t="shared" si="68"/>
        <v>-8772.93</v>
      </c>
      <c r="Z397" s="251"/>
      <c r="AA397" s="251"/>
      <c r="AB397" s="251"/>
    </row>
    <row r="398" spans="1:28" s="127" customFormat="1" x14ac:dyDescent="0.35">
      <c r="A398" s="214" t="s">
        <v>86</v>
      </c>
      <c r="B398" s="215">
        <v>105218</v>
      </c>
      <c r="C398" s="215" t="s">
        <v>77</v>
      </c>
      <c r="D398" s="215" t="s">
        <v>78</v>
      </c>
      <c r="E398" s="215">
        <v>70454838</v>
      </c>
      <c r="F398" s="215">
        <v>10</v>
      </c>
      <c r="G398" s="215" t="s">
        <v>736</v>
      </c>
      <c r="H398" s="221" t="s">
        <v>1422</v>
      </c>
      <c r="I398" s="234" t="s">
        <v>982</v>
      </c>
      <c r="J398" s="207">
        <v>1647</v>
      </c>
      <c r="K398" s="211"/>
      <c r="L398" s="127" t="str">
        <f t="shared" si="61"/>
        <v>0070454838000010</v>
      </c>
      <c r="M398" s="127">
        <f t="shared" si="69"/>
        <v>16</v>
      </c>
      <c r="N398" s="127" t="str">
        <f t="shared" si="62"/>
        <v>00000000/Z_DSNR</v>
      </c>
      <c r="O398" s="236">
        <f t="shared" si="63"/>
        <v>0</v>
      </c>
      <c r="P398" s="236">
        <f t="shared" si="64"/>
        <v>0</v>
      </c>
      <c r="Q398" s="236">
        <f t="shared" si="64"/>
        <v>0</v>
      </c>
      <c r="R398" s="236">
        <f t="shared" si="64"/>
        <v>0</v>
      </c>
      <c r="S398" s="238">
        <f>IF(O398=1,0,IF(P398=1,'WHT Rates - MPEG HEVC VIA'!$H$3,IF(Q398=1,'WHT Rates - MPEG HEVC VIA'!$H$11,IF(R398=1,'Via Summary'!$B$9,_xlfn.XLOOKUP(D398,'WHT Rates'!$B$4:$B$56,'WHT Rates'!$C$4:$C$56)/100))))</f>
        <v>0</v>
      </c>
      <c r="T398" s="244">
        <f t="shared" si="65"/>
        <v>0</v>
      </c>
      <c r="U398" s="238">
        <f>IF(O398=1,0,IF(P398=1,'WHT Rates - MPEG HEVC VIA'!$H$3,IF(Q398=1,'WHT Rates - MPEG HEVC VIA'!$H$11,IF(R398=1,'Via Summary'!$B$9,_xlfn.XLOOKUP(D398,'WHT Rates'!$B$4:$B$56,'WHT Rates'!$E$4:$E$56)/100))))</f>
        <v>0</v>
      </c>
      <c r="V398" s="244">
        <f t="shared" si="66"/>
        <v>0</v>
      </c>
      <c r="W398" s="251"/>
      <c r="X398" s="128">
        <f t="shared" si="67"/>
        <v>0</v>
      </c>
      <c r="Y398" s="128">
        <f t="shared" si="68"/>
        <v>0</v>
      </c>
      <c r="Z398" s="251"/>
      <c r="AA398" s="251"/>
      <c r="AB398" s="251"/>
    </row>
    <row r="399" spans="1:28" s="127" customFormat="1" x14ac:dyDescent="0.35">
      <c r="A399" s="214" t="s">
        <v>86</v>
      </c>
      <c r="B399" s="215">
        <v>105218</v>
      </c>
      <c r="C399" s="215" t="s">
        <v>77</v>
      </c>
      <c r="D399" s="215" t="s">
        <v>78</v>
      </c>
      <c r="E399" s="215">
        <v>70454838</v>
      </c>
      <c r="F399" s="215">
        <v>20</v>
      </c>
      <c r="G399" s="215" t="s">
        <v>743</v>
      </c>
      <c r="H399" s="221" t="s">
        <v>1423</v>
      </c>
      <c r="I399" s="234" t="s">
        <v>982</v>
      </c>
      <c r="J399" s="207">
        <v>31055</v>
      </c>
      <c r="K399" s="211"/>
      <c r="L399" s="127" t="str">
        <f t="shared" si="61"/>
        <v>0070454838000020</v>
      </c>
      <c r="M399" s="127">
        <f t="shared" si="69"/>
        <v>16</v>
      </c>
      <c r="N399" s="127" t="str">
        <f t="shared" si="62"/>
        <v>00000000/Z_DSDI</v>
      </c>
      <c r="O399" s="236">
        <f t="shared" si="63"/>
        <v>0</v>
      </c>
      <c r="P399" s="236">
        <f t="shared" si="64"/>
        <v>0</v>
      </c>
      <c r="Q399" s="236">
        <f t="shared" si="64"/>
        <v>0</v>
      </c>
      <c r="R399" s="236">
        <f t="shared" si="64"/>
        <v>0</v>
      </c>
      <c r="S399" s="238">
        <f>IF(O399=1,0,IF(P399=1,'WHT Rates - MPEG HEVC VIA'!$H$3,IF(Q399=1,'WHT Rates - MPEG HEVC VIA'!$H$11,IF(R399=1,'Via Summary'!$B$9,_xlfn.XLOOKUP(D399,'WHT Rates'!$B$4:$B$56,'WHT Rates'!$C$4:$C$56)/100))))</f>
        <v>0</v>
      </c>
      <c r="T399" s="244">
        <f t="shared" si="65"/>
        <v>0</v>
      </c>
      <c r="U399" s="238">
        <f>IF(O399=1,0,IF(P399=1,'WHT Rates - MPEG HEVC VIA'!$H$3,IF(Q399=1,'WHT Rates - MPEG HEVC VIA'!$H$11,IF(R399=1,'Via Summary'!$B$9,_xlfn.XLOOKUP(D399,'WHT Rates'!$B$4:$B$56,'WHT Rates'!$E$4:$E$56)/100))))</f>
        <v>0</v>
      </c>
      <c r="V399" s="244">
        <f t="shared" si="66"/>
        <v>0</v>
      </c>
      <c r="W399" s="251"/>
      <c r="X399" s="128">
        <f t="shared" si="67"/>
        <v>0</v>
      </c>
      <c r="Y399" s="128">
        <f t="shared" si="68"/>
        <v>0</v>
      </c>
      <c r="Z399" s="251"/>
      <c r="AA399" s="251"/>
      <c r="AB399" s="251"/>
    </row>
    <row r="400" spans="1:28" s="127" customFormat="1" x14ac:dyDescent="0.35">
      <c r="A400" s="214" t="s">
        <v>86</v>
      </c>
      <c r="B400" s="215">
        <v>105218</v>
      </c>
      <c r="C400" s="215" t="s">
        <v>77</v>
      </c>
      <c r="D400" s="215" t="s">
        <v>78</v>
      </c>
      <c r="E400" s="215">
        <v>70454838</v>
      </c>
      <c r="F400" s="215">
        <v>30</v>
      </c>
      <c r="G400" s="215" t="s">
        <v>722</v>
      </c>
      <c r="H400" s="221" t="s">
        <v>1424</v>
      </c>
      <c r="I400" s="234" t="s">
        <v>982</v>
      </c>
      <c r="J400" s="207">
        <v>2451</v>
      </c>
      <c r="K400" s="211"/>
      <c r="L400" s="127" t="str">
        <f t="shared" si="61"/>
        <v>0070454838000030</v>
      </c>
      <c r="M400" s="127">
        <f t="shared" si="69"/>
        <v>16</v>
      </c>
      <c r="N400" s="127" t="str">
        <f t="shared" si="62"/>
        <v>00000000/Z_DSNI</v>
      </c>
      <c r="O400" s="236">
        <f t="shared" si="63"/>
        <v>0</v>
      </c>
      <c r="P400" s="236">
        <f t="shared" si="64"/>
        <v>0</v>
      </c>
      <c r="Q400" s="236">
        <f t="shared" si="64"/>
        <v>0</v>
      </c>
      <c r="R400" s="236">
        <f t="shared" si="64"/>
        <v>0</v>
      </c>
      <c r="S400" s="238">
        <f>IF(O400=1,0,IF(P400=1,'WHT Rates - MPEG HEVC VIA'!$H$3,IF(Q400=1,'WHT Rates - MPEG HEVC VIA'!$H$11,IF(R400=1,'Via Summary'!$B$9,_xlfn.XLOOKUP(D400,'WHT Rates'!$B$4:$B$56,'WHT Rates'!$C$4:$C$56)/100))))</f>
        <v>0</v>
      </c>
      <c r="T400" s="244">
        <f t="shared" si="65"/>
        <v>0</v>
      </c>
      <c r="U400" s="238">
        <f>IF(O400=1,0,IF(P400=1,'WHT Rates - MPEG HEVC VIA'!$H$3,IF(Q400=1,'WHT Rates - MPEG HEVC VIA'!$H$11,IF(R400=1,'Via Summary'!$B$9,_xlfn.XLOOKUP(D400,'WHT Rates'!$B$4:$B$56,'WHT Rates'!$E$4:$E$56)/100))))</f>
        <v>0</v>
      </c>
      <c r="V400" s="244">
        <f t="shared" si="66"/>
        <v>0</v>
      </c>
      <c r="W400" s="251"/>
      <c r="X400" s="128">
        <f t="shared" si="67"/>
        <v>0</v>
      </c>
      <c r="Y400" s="128">
        <f t="shared" si="68"/>
        <v>0</v>
      </c>
      <c r="Z400" s="251"/>
      <c r="AA400" s="251"/>
      <c r="AB400" s="251"/>
    </row>
    <row r="401" spans="1:28" s="127" customFormat="1" x14ac:dyDescent="0.35">
      <c r="A401" s="214" t="s">
        <v>154</v>
      </c>
      <c r="B401" s="215">
        <v>105642</v>
      </c>
      <c r="C401" s="215" t="s">
        <v>136</v>
      </c>
      <c r="D401" s="215" t="s">
        <v>137</v>
      </c>
      <c r="E401" s="215">
        <v>70454715</v>
      </c>
      <c r="F401" s="215">
        <v>10</v>
      </c>
      <c r="G401" s="215" t="s">
        <v>1425</v>
      </c>
      <c r="H401" s="221" t="s">
        <v>1426</v>
      </c>
      <c r="I401" s="234" t="s">
        <v>995</v>
      </c>
      <c r="J401" s="207"/>
      <c r="K401" s="211">
        <v>906186.14</v>
      </c>
      <c r="L401" s="127" t="str">
        <f t="shared" si="61"/>
        <v>0070454715000010</v>
      </c>
      <c r="M401" s="127">
        <f t="shared" si="69"/>
        <v>16</v>
      </c>
      <c r="N401" s="127" t="str">
        <f t="shared" si="62"/>
        <v>00000000/Z_ASP</v>
      </c>
      <c r="O401" s="236">
        <f t="shared" si="63"/>
        <v>0</v>
      </c>
      <c r="P401" s="236">
        <f t="shared" si="64"/>
        <v>0</v>
      </c>
      <c r="Q401" s="236">
        <f t="shared" si="64"/>
        <v>0</v>
      </c>
      <c r="R401" s="236">
        <f t="shared" si="64"/>
        <v>0</v>
      </c>
      <c r="S401" s="238">
        <f>IF(O401=1,0,IF(P401=1,'WHT Rates - MPEG HEVC VIA'!$H$3,IF(Q401=1,'WHT Rates - MPEG HEVC VIA'!$H$11,IF(R401=1,'Via Summary'!$B$9,_xlfn.XLOOKUP(D401,'WHT Rates'!$B$4:$B$56,'WHT Rates'!$C$4:$C$56)/100))))</f>
        <v>0</v>
      </c>
      <c r="T401" s="244">
        <f t="shared" si="65"/>
        <v>0</v>
      </c>
      <c r="U401" s="238">
        <f>IF(O401=1,0,IF(P401=1,'WHT Rates - MPEG HEVC VIA'!$H$3,IF(Q401=1,'WHT Rates - MPEG HEVC VIA'!$H$11,IF(R401=1,'Via Summary'!$B$9,_xlfn.XLOOKUP(D401,'WHT Rates'!$B$4:$B$56,'WHT Rates'!$E$4:$E$56)/100))))</f>
        <v>0</v>
      </c>
      <c r="V401" s="244">
        <f t="shared" si="66"/>
        <v>0</v>
      </c>
      <c r="W401" s="251"/>
      <c r="X401" s="128">
        <f t="shared" si="67"/>
        <v>0</v>
      </c>
      <c r="Y401" s="128">
        <f t="shared" si="68"/>
        <v>0</v>
      </c>
      <c r="Z401" s="251"/>
      <c r="AA401" s="251"/>
      <c r="AB401" s="251"/>
    </row>
    <row r="402" spans="1:28" s="127" customFormat="1" x14ac:dyDescent="0.35">
      <c r="A402" s="214" t="s">
        <v>442</v>
      </c>
      <c r="B402" s="215">
        <v>105629</v>
      </c>
      <c r="C402" s="215" t="s">
        <v>136</v>
      </c>
      <c r="D402" s="215" t="s">
        <v>137</v>
      </c>
      <c r="E402" s="215">
        <v>70455116</v>
      </c>
      <c r="F402" s="215">
        <v>10</v>
      </c>
      <c r="G402" s="215" t="s">
        <v>725</v>
      </c>
      <c r="H402" s="221" t="s">
        <v>1427</v>
      </c>
      <c r="I402" s="234" t="s">
        <v>979</v>
      </c>
      <c r="J402" s="207">
        <v>89.61</v>
      </c>
      <c r="K402" s="211"/>
      <c r="L402" s="127" t="str">
        <f t="shared" si="61"/>
        <v>0070455116000010</v>
      </c>
      <c r="M402" s="127">
        <f t="shared" si="69"/>
        <v>16</v>
      </c>
      <c r="N402" s="127" t="str">
        <f t="shared" si="62"/>
        <v>00000000/Z_DEC</v>
      </c>
      <c r="O402" s="236">
        <f t="shared" si="63"/>
        <v>0</v>
      </c>
      <c r="P402" s="236">
        <f t="shared" si="64"/>
        <v>0</v>
      </c>
      <c r="Q402" s="236">
        <f t="shared" si="64"/>
        <v>0</v>
      </c>
      <c r="R402" s="236">
        <f t="shared" si="64"/>
        <v>0</v>
      </c>
      <c r="S402" s="238">
        <f>IF(O402=1,0,IF(P402=1,'WHT Rates - MPEG HEVC VIA'!$H$3,IF(Q402=1,'WHT Rates - MPEG HEVC VIA'!$H$11,IF(R402=1,'Via Summary'!$B$9,_xlfn.XLOOKUP(D402,'WHT Rates'!$B$4:$B$56,'WHT Rates'!$C$4:$C$56)/100))))</f>
        <v>0</v>
      </c>
      <c r="T402" s="244">
        <f t="shared" si="65"/>
        <v>0</v>
      </c>
      <c r="U402" s="238">
        <f>IF(O402=1,0,IF(P402=1,'WHT Rates - MPEG HEVC VIA'!$H$3,IF(Q402=1,'WHT Rates - MPEG HEVC VIA'!$H$11,IF(R402=1,'Via Summary'!$B$9,_xlfn.XLOOKUP(D402,'WHT Rates'!$B$4:$B$56,'WHT Rates'!$E$4:$E$56)/100))))</f>
        <v>0</v>
      </c>
      <c r="V402" s="244">
        <f t="shared" si="66"/>
        <v>0</v>
      </c>
      <c r="W402" s="251"/>
      <c r="X402" s="128">
        <f t="shared" si="67"/>
        <v>0</v>
      </c>
      <c r="Y402" s="128">
        <f t="shared" si="68"/>
        <v>0</v>
      </c>
      <c r="Z402" s="251"/>
      <c r="AA402" s="251"/>
      <c r="AB402" s="251"/>
    </row>
    <row r="403" spans="1:28" s="127" customFormat="1" x14ac:dyDescent="0.35">
      <c r="A403" s="214" t="s">
        <v>442</v>
      </c>
      <c r="B403" s="215">
        <v>105629</v>
      </c>
      <c r="C403" s="215" t="s">
        <v>136</v>
      </c>
      <c r="D403" s="215" t="s">
        <v>137</v>
      </c>
      <c r="E403" s="215">
        <v>70455116</v>
      </c>
      <c r="F403" s="215">
        <v>20</v>
      </c>
      <c r="G403" s="215" t="s">
        <v>721</v>
      </c>
      <c r="H403" s="221" t="s">
        <v>1428</v>
      </c>
      <c r="I403" s="234" t="s">
        <v>979</v>
      </c>
      <c r="J403" s="207">
        <v>1572.57</v>
      </c>
      <c r="K403" s="211"/>
      <c r="L403" s="127" t="str">
        <f t="shared" si="61"/>
        <v>0070455116000020</v>
      </c>
      <c r="M403" s="127">
        <f t="shared" si="69"/>
        <v>16</v>
      </c>
      <c r="N403" s="127" t="str">
        <f t="shared" si="62"/>
        <v>00000000/Z_BEN</v>
      </c>
      <c r="O403" s="236">
        <f t="shared" si="63"/>
        <v>0</v>
      </c>
      <c r="P403" s="236">
        <f t="shared" si="64"/>
        <v>0</v>
      </c>
      <c r="Q403" s="236">
        <f t="shared" si="64"/>
        <v>0</v>
      </c>
      <c r="R403" s="236">
        <f t="shared" si="64"/>
        <v>0</v>
      </c>
      <c r="S403" s="238">
        <f>IF(O403=1,0,IF(P403=1,'WHT Rates - MPEG HEVC VIA'!$H$3,IF(Q403=1,'WHT Rates - MPEG HEVC VIA'!$H$11,IF(R403=1,'Via Summary'!$B$9,_xlfn.XLOOKUP(D403,'WHT Rates'!$B$4:$B$56,'WHT Rates'!$C$4:$C$56)/100))))</f>
        <v>0</v>
      </c>
      <c r="T403" s="244">
        <f t="shared" si="65"/>
        <v>0</v>
      </c>
      <c r="U403" s="238">
        <f>IF(O403=1,0,IF(P403=1,'WHT Rates - MPEG HEVC VIA'!$H$3,IF(Q403=1,'WHT Rates - MPEG HEVC VIA'!$H$11,IF(R403=1,'Via Summary'!$B$9,_xlfn.XLOOKUP(D403,'WHT Rates'!$B$4:$B$56,'WHT Rates'!$E$4:$E$56)/100))))</f>
        <v>0</v>
      </c>
      <c r="V403" s="244">
        <f t="shared" si="66"/>
        <v>0</v>
      </c>
      <c r="W403" s="251"/>
      <c r="X403" s="128">
        <f t="shared" si="67"/>
        <v>0</v>
      </c>
      <c r="Y403" s="128">
        <f t="shared" si="68"/>
        <v>0</v>
      </c>
      <c r="Z403" s="251"/>
      <c r="AA403" s="251"/>
      <c r="AB403" s="251"/>
    </row>
    <row r="404" spans="1:28" s="127" customFormat="1" x14ac:dyDescent="0.35">
      <c r="A404" s="214" t="s">
        <v>442</v>
      </c>
      <c r="B404" s="215">
        <v>105629</v>
      </c>
      <c r="C404" s="215" t="s">
        <v>136</v>
      </c>
      <c r="D404" s="215" t="s">
        <v>137</v>
      </c>
      <c r="E404" s="215">
        <v>70455116</v>
      </c>
      <c r="F404" s="215">
        <v>30</v>
      </c>
      <c r="G404" s="215" t="s">
        <v>721</v>
      </c>
      <c r="H404" s="221" t="s">
        <v>1429</v>
      </c>
      <c r="I404" s="234" t="s">
        <v>979</v>
      </c>
      <c r="J404" s="207">
        <v>179.21</v>
      </c>
      <c r="K404" s="211"/>
      <c r="L404" s="127" t="str">
        <f t="shared" si="61"/>
        <v>0070455116000030</v>
      </c>
      <c r="M404" s="127">
        <f t="shared" si="69"/>
        <v>16</v>
      </c>
      <c r="N404" s="127" t="str">
        <f t="shared" si="62"/>
        <v>00000000/Z_BEN</v>
      </c>
      <c r="O404" s="236">
        <f t="shared" si="63"/>
        <v>0</v>
      </c>
      <c r="P404" s="236">
        <f t="shared" si="64"/>
        <v>0</v>
      </c>
      <c r="Q404" s="236">
        <f t="shared" si="64"/>
        <v>0</v>
      </c>
      <c r="R404" s="236">
        <f t="shared" si="64"/>
        <v>0</v>
      </c>
      <c r="S404" s="238">
        <f>IF(O404=1,0,IF(P404=1,'WHT Rates - MPEG HEVC VIA'!$H$3,IF(Q404=1,'WHT Rates - MPEG HEVC VIA'!$H$11,IF(R404=1,'Via Summary'!$B$9,_xlfn.XLOOKUP(D404,'WHT Rates'!$B$4:$B$56,'WHT Rates'!$C$4:$C$56)/100))))</f>
        <v>0</v>
      </c>
      <c r="T404" s="244">
        <f t="shared" si="65"/>
        <v>0</v>
      </c>
      <c r="U404" s="238">
        <f>IF(O404=1,0,IF(P404=1,'WHT Rates - MPEG HEVC VIA'!$H$3,IF(Q404=1,'WHT Rates - MPEG HEVC VIA'!$H$11,IF(R404=1,'Via Summary'!$B$9,_xlfn.XLOOKUP(D404,'WHT Rates'!$B$4:$B$56,'WHT Rates'!$E$4:$E$56)/100))))</f>
        <v>0</v>
      </c>
      <c r="V404" s="244">
        <f t="shared" si="66"/>
        <v>0</v>
      </c>
      <c r="W404" s="251"/>
      <c r="X404" s="128">
        <f t="shared" si="67"/>
        <v>0</v>
      </c>
      <c r="Y404" s="128">
        <f t="shared" si="68"/>
        <v>0</v>
      </c>
      <c r="Z404" s="251"/>
      <c r="AA404" s="251"/>
      <c r="AB404" s="251"/>
    </row>
    <row r="405" spans="1:28" s="127" customFormat="1" x14ac:dyDescent="0.35">
      <c r="A405" s="214" t="s">
        <v>442</v>
      </c>
      <c r="B405" s="215">
        <v>105629</v>
      </c>
      <c r="C405" s="215" t="s">
        <v>136</v>
      </c>
      <c r="D405" s="215" t="s">
        <v>137</v>
      </c>
      <c r="E405" s="215">
        <v>70455116</v>
      </c>
      <c r="F405" s="215">
        <v>40</v>
      </c>
      <c r="G405" s="215" t="s">
        <v>721</v>
      </c>
      <c r="H405" s="221" t="s">
        <v>1430</v>
      </c>
      <c r="I405" s="234" t="s">
        <v>979</v>
      </c>
      <c r="J405" s="207">
        <v>44.8</v>
      </c>
      <c r="K405" s="211"/>
      <c r="L405" s="127" t="str">
        <f t="shared" si="61"/>
        <v>0070455116000040</v>
      </c>
      <c r="M405" s="127">
        <f t="shared" si="69"/>
        <v>16</v>
      </c>
      <c r="N405" s="127" t="str">
        <f t="shared" si="62"/>
        <v>00000000/Z_BEN</v>
      </c>
      <c r="O405" s="236">
        <f t="shared" si="63"/>
        <v>0</v>
      </c>
      <c r="P405" s="236">
        <f t="shared" si="64"/>
        <v>0</v>
      </c>
      <c r="Q405" s="236">
        <f t="shared" si="64"/>
        <v>0</v>
      </c>
      <c r="R405" s="236">
        <f t="shared" si="64"/>
        <v>0</v>
      </c>
      <c r="S405" s="238">
        <f>IF(O405=1,0,IF(P405=1,'WHT Rates - MPEG HEVC VIA'!$H$3,IF(Q405=1,'WHT Rates - MPEG HEVC VIA'!$H$11,IF(R405=1,'Via Summary'!$B$9,_xlfn.XLOOKUP(D405,'WHT Rates'!$B$4:$B$56,'WHT Rates'!$C$4:$C$56)/100))))</f>
        <v>0</v>
      </c>
      <c r="T405" s="244">
        <f t="shared" si="65"/>
        <v>0</v>
      </c>
      <c r="U405" s="238">
        <f>IF(O405=1,0,IF(P405=1,'WHT Rates - MPEG HEVC VIA'!$H$3,IF(Q405=1,'WHT Rates - MPEG HEVC VIA'!$H$11,IF(R405=1,'Via Summary'!$B$9,_xlfn.XLOOKUP(D405,'WHT Rates'!$B$4:$B$56,'WHT Rates'!$E$4:$E$56)/100))))</f>
        <v>0</v>
      </c>
      <c r="V405" s="244">
        <f t="shared" si="66"/>
        <v>0</v>
      </c>
      <c r="W405" s="251"/>
      <c r="X405" s="128">
        <f t="shared" si="67"/>
        <v>0</v>
      </c>
      <c r="Y405" s="128">
        <f t="shared" si="68"/>
        <v>0</v>
      </c>
      <c r="Z405" s="251"/>
      <c r="AA405" s="251"/>
      <c r="AB405" s="251"/>
    </row>
    <row r="406" spans="1:28" s="127" customFormat="1" x14ac:dyDescent="0.35">
      <c r="A406" s="214" t="s">
        <v>442</v>
      </c>
      <c r="B406" s="215">
        <v>105629</v>
      </c>
      <c r="C406" s="215" t="s">
        <v>136</v>
      </c>
      <c r="D406" s="215" t="s">
        <v>137</v>
      </c>
      <c r="E406" s="215">
        <v>70455116</v>
      </c>
      <c r="F406" s="215">
        <v>50</v>
      </c>
      <c r="G406" s="215" t="s">
        <v>721</v>
      </c>
      <c r="H406" s="221" t="s">
        <v>1431</v>
      </c>
      <c r="I406" s="234" t="s">
        <v>979</v>
      </c>
      <c r="J406" s="207">
        <v>44.8</v>
      </c>
      <c r="K406" s="211"/>
      <c r="L406" s="127" t="str">
        <f t="shared" si="61"/>
        <v>0070455116000050</v>
      </c>
      <c r="M406" s="127">
        <f t="shared" si="69"/>
        <v>16</v>
      </c>
      <c r="N406" s="127" t="str">
        <f t="shared" si="62"/>
        <v>00000000/Z_BEN</v>
      </c>
      <c r="O406" s="236">
        <f t="shared" si="63"/>
        <v>0</v>
      </c>
      <c r="P406" s="236">
        <f t="shared" si="64"/>
        <v>0</v>
      </c>
      <c r="Q406" s="236">
        <f t="shared" si="64"/>
        <v>0</v>
      </c>
      <c r="R406" s="236">
        <f t="shared" si="64"/>
        <v>0</v>
      </c>
      <c r="S406" s="238">
        <f>IF(O406=1,0,IF(P406=1,'WHT Rates - MPEG HEVC VIA'!$H$3,IF(Q406=1,'WHT Rates - MPEG HEVC VIA'!$H$11,IF(R406=1,'Via Summary'!$B$9,_xlfn.XLOOKUP(D406,'WHT Rates'!$B$4:$B$56,'WHT Rates'!$C$4:$C$56)/100))))</f>
        <v>0</v>
      </c>
      <c r="T406" s="244">
        <f t="shared" si="65"/>
        <v>0</v>
      </c>
      <c r="U406" s="238">
        <f>IF(O406=1,0,IF(P406=1,'WHT Rates - MPEG HEVC VIA'!$H$3,IF(Q406=1,'WHT Rates - MPEG HEVC VIA'!$H$11,IF(R406=1,'Via Summary'!$B$9,_xlfn.XLOOKUP(D406,'WHT Rates'!$B$4:$B$56,'WHT Rates'!$E$4:$E$56)/100))))</f>
        <v>0</v>
      </c>
      <c r="V406" s="244">
        <f t="shared" si="66"/>
        <v>0</v>
      </c>
      <c r="W406" s="251"/>
      <c r="X406" s="128">
        <f t="shared" si="67"/>
        <v>0</v>
      </c>
      <c r="Y406" s="128">
        <f t="shared" si="68"/>
        <v>0</v>
      </c>
      <c r="Z406" s="251"/>
      <c r="AA406" s="251"/>
      <c r="AB406" s="251"/>
    </row>
    <row r="407" spans="1:28" s="127" customFormat="1" x14ac:dyDescent="0.35">
      <c r="A407" s="214" t="s">
        <v>442</v>
      </c>
      <c r="B407" s="215">
        <v>105629</v>
      </c>
      <c r="C407" s="215" t="s">
        <v>136</v>
      </c>
      <c r="D407" s="215" t="s">
        <v>137</v>
      </c>
      <c r="E407" s="215">
        <v>70455116</v>
      </c>
      <c r="F407" s="215">
        <v>60</v>
      </c>
      <c r="G407" s="215" t="s">
        <v>721</v>
      </c>
      <c r="H407" s="221" t="s">
        <v>1432</v>
      </c>
      <c r="I407" s="234" t="s">
        <v>979</v>
      </c>
      <c r="J407" s="207">
        <v>112.01</v>
      </c>
      <c r="K407" s="211"/>
      <c r="L407" s="127" t="str">
        <f t="shared" si="61"/>
        <v>0070455116000060</v>
      </c>
      <c r="M407" s="127">
        <f t="shared" si="69"/>
        <v>16</v>
      </c>
      <c r="N407" s="127" t="str">
        <f t="shared" si="62"/>
        <v>00000000/Z_BEN</v>
      </c>
      <c r="O407" s="236">
        <f t="shared" si="63"/>
        <v>0</v>
      </c>
      <c r="P407" s="236">
        <f t="shared" si="64"/>
        <v>0</v>
      </c>
      <c r="Q407" s="236">
        <f t="shared" si="64"/>
        <v>0</v>
      </c>
      <c r="R407" s="236">
        <f t="shared" si="64"/>
        <v>0</v>
      </c>
      <c r="S407" s="238">
        <f>IF(O407=1,0,IF(P407=1,'WHT Rates - MPEG HEVC VIA'!$H$3,IF(Q407=1,'WHT Rates - MPEG HEVC VIA'!$H$11,IF(R407=1,'Via Summary'!$B$9,_xlfn.XLOOKUP(D407,'WHT Rates'!$B$4:$B$56,'WHT Rates'!$C$4:$C$56)/100))))</f>
        <v>0</v>
      </c>
      <c r="T407" s="244">
        <f t="shared" si="65"/>
        <v>0</v>
      </c>
      <c r="U407" s="238">
        <f>IF(O407=1,0,IF(P407=1,'WHT Rates - MPEG HEVC VIA'!$H$3,IF(Q407=1,'WHT Rates - MPEG HEVC VIA'!$H$11,IF(R407=1,'Via Summary'!$B$9,_xlfn.XLOOKUP(D407,'WHT Rates'!$B$4:$B$56,'WHT Rates'!$E$4:$E$56)/100))))</f>
        <v>0</v>
      </c>
      <c r="V407" s="244">
        <f t="shared" si="66"/>
        <v>0</v>
      </c>
      <c r="W407" s="251"/>
      <c r="X407" s="128">
        <f t="shared" si="67"/>
        <v>0</v>
      </c>
      <c r="Y407" s="128">
        <f t="shared" si="68"/>
        <v>0</v>
      </c>
      <c r="Z407" s="251"/>
      <c r="AA407" s="251"/>
      <c r="AB407" s="251"/>
    </row>
    <row r="408" spans="1:28" s="127" customFormat="1" x14ac:dyDescent="0.35">
      <c r="A408" s="214" t="s">
        <v>320</v>
      </c>
      <c r="B408" s="215">
        <v>127339</v>
      </c>
      <c r="C408" s="215" t="s">
        <v>64</v>
      </c>
      <c r="D408" s="215" t="s">
        <v>65</v>
      </c>
      <c r="E408" s="215">
        <v>70454884</v>
      </c>
      <c r="F408" s="215">
        <v>10</v>
      </c>
      <c r="G408" s="215" t="s">
        <v>706</v>
      </c>
      <c r="H408" s="221" t="s">
        <v>1433</v>
      </c>
      <c r="I408" s="234" t="s">
        <v>978</v>
      </c>
      <c r="J408" s="207"/>
      <c r="K408" s="211">
        <v>342</v>
      </c>
      <c r="L408" s="127" t="str">
        <f t="shared" si="61"/>
        <v>0070454884000010</v>
      </c>
      <c r="M408" s="127">
        <f t="shared" si="69"/>
        <v>16</v>
      </c>
      <c r="N408" s="127" t="str">
        <f t="shared" si="62"/>
        <v>00000000/Z_CSD</v>
      </c>
      <c r="O408" s="236">
        <f t="shared" si="63"/>
        <v>0</v>
      </c>
      <c r="P408" s="236">
        <f t="shared" si="64"/>
        <v>0</v>
      </c>
      <c r="Q408" s="236">
        <f t="shared" si="64"/>
        <v>0</v>
      </c>
      <c r="R408" s="236">
        <f t="shared" si="64"/>
        <v>0</v>
      </c>
      <c r="S408" s="238">
        <f>IF(O408=1,0,IF(P408=1,'WHT Rates - MPEG HEVC VIA'!$H$3,IF(Q408=1,'WHT Rates - MPEG HEVC VIA'!$H$11,IF(R408=1,'Via Summary'!$B$9,_xlfn.XLOOKUP(D408,'WHT Rates'!$B$4:$B$56,'WHT Rates'!$C$4:$C$56)/100))))</f>
        <v>0</v>
      </c>
      <c r="T408" s="244">
        <f t="shared" si="65"/>
        <v>0</v>
      </c>
      <c r="U408" s="238">
        <f>IF(O408=1,0,IF(P408=1,'WHT Rates - MPEG HEVC VIA'!$H$3,IF(Q408=1,'WHT Rates - MPEG HEVC VIA'!$H$11,IF(R408=1,'Via Summary'!$B$9,_xlfn.XLOOKUP(D408,'WHT Rates'!$B$4:$B$56,'WHT Rates'!$E$4:$E$56)/100))))</f>
        <v>0</v>
      </c>
      <c r="V408" s="244">
        <f t="shared" si="66"/>
        <v>0</v>
      </c>
      <c r="W408" s="251"/>
      <c r="X408" s="128">
        <f t="shared" si="67"/>
        <v>0</v>
      </c>
      <c r="Y408" s="128">
        <f t="shared" si="68"/>
        <v>0</v>
      </c>
      <c r="Z408" s="251"/>
      <c r="AA408" s="251"/>
      <c r="AB408" s="251"/>
    </row>
    <row r="409" spans="1:28" s="127" customFormat="1" x14ac:dyDescent="0.35">
      <c r="A409" s="214" t="s">
        <v>244</v>
      </c>
      <c r="B409" s="215">
        <v>115849</v>
      </c>
      <c r="C409" s="215" t="s">
        <v>136</v>
      </c>
      <c r="D409" s="215" t="s">
        <v>137</v>
      </c>
      <c r="E409" s="215">
        <v>70455065</v>
      </c>
      <c r="F409" s="215">
        <v>10</v>
      </c>
      <c r="G409" s="215" t="s">
        <v>706</v>
      </c>
      <c r="H409" s="221" t="s">
        <v>1434</v>
      </c>
      <c r="I409" s="234" t="s">
        <v>978</v>
      </c>
      <c r="J409" s="207">
        <v>821</v>
      </c>
      <c r="K409" s="211"/>
      <c r="L409" s="127" t="str">
        <f t="shared" si="61"/>
        <v>0070455065000010</v>
      </c>
      <c r="M409" s="127">
        <f t="shared" si="69"/>
        <v>16</v>
      </c>
      <c r="N409" s="127" t="str">
        <f t="shared" si="62"/>
        <v>00000000/Z_CSD</v>
      </c>
      <c r="O409" s="236">
        <f t="shared" si="63"/>
        <v>0</v>
      </c>
      <c r="P409" s="236">
        <f t="shared" si="64"/>
        <v>0</v>
      </c>
      <c r="Q409" s="236">
        <f t="shared" si="64"/>
        <v>0</v>
      </c>
      <c r="R409" s="236">
        <f t="shared" si="64"/>
        <v>0</v>
      </c>
      <c r="S409" s="238">
        <f>IF(O409=1,0,IF(P409=1,'WHT Rates - MPEG HEVC VIA'!$H$3,IF(Q409=1,'WHT Rates - MPEG HEVC VIA'!$H$11,IF(R409=1,'Via Summary'!$B$9,_xlfn.XLOOKUP(D409,'WHT Rates'!$B$4:$B$56,'WHT Rates'!$C$4:$C$56)/100))))</f>
        <v>0</v>
      </c>
      <c r="T409" s="244">
        <f t="shared" si="65"/>
        <v>0</v>
      </c>
      <c r="U409" s="238">
        <f>IF(O409=1,0,IF(P409=1,'WHT Rates - MPEG HEVC VIA'!$H$3,IF(Q409=1,'WHT Rates - MPEG HEVC VIA'!$H$11,IF(R409=1,'Via Summary'!$B$9,_xlfn.XLOOKUP(D409,'WHT Rates'!$B$4:$B$56,'WHT Rates'!$E$4:$E$56)/100))))</f>
        <v>0</v>
      </c>
      <c r="V409" s="244">
        <f t="shared" si="66"/>
        <v>0</v>
      </c>
      <c r="W409" s="251"/>
      <c r="X409" s="128">
        <f t="shared" si="67"/>
        <v>0</v>
      </c>
      <c r="Y409" s="128">
        <f t="shared" si="68"/>
        <v>0</v>
      </c>
      <c r="Z409" s="251"/>
      <c r="AA409" s="251"/>
      <c r="AB409" s="251"/>
    </row>
    <row r="410" spans="1:28" s="127" customFormat="1" x14ac:dyDescent="0.35">
      <c r="A410" s="214" t="s">
        <v>506</v>
      </c>
      <c r="B410" s="215">
        <v>125538</v>
      </c>
      <c r="C410" s="215" t="s">
        <v>507</v>
      </c>
      <c r="D410" s="215" t="s">
        <v>508</v>
      </c>
      <c r="E410" s="215">
        <v>70454777</v>
      </c>
      <c r="F410" s="215">
        <v>10</v>
      </c>
      <c r="G410" s="215" t="s">
        <v>721</v>
      </c>
      <c r="H410" s="221" t="s">
        <v>1435</v>
      </c>
      <c r="I410" s="234" t="s">
        <v>980</v>
      </c>
      <c r="J410" s="207">
        <v>741.84</v>
      </c>
      <c r="K410" s="211"/>
      <c r="L410" s="127" t="str">
        <f t="shared" si="61"/>
        <v>0070454777000010</v>
      </c>
      <c r="M410" s="127">
        <f t="shared" si="69"/>
        <v>16</v>
      </c>
      <c r="N410" s="127" t="str">
        <f t="shared" si="62"/>
        <v>00000000/Z_BEN</v>
      </c>
      <c r="O410" s="236">
        <f t="shared" si="63"/>
        <v>0</v>
      </c>
      <c r="P410" s="236">
        <f t="shared" si="64"/>
        <v>0</v>
      </c>
      <c r="Q410" s="236">
        <f t="shared" si="64"/>
        <v>0</v>
      </c>
      <c r="R410" s="236">
        <f t="shared" si="64"/>
        <v>0</v>
      </c>
      <c r="S410" s="238">
        <f>IF(O410=1,0,IF(P410=1,'WHT Rates - MPEG HEVC VIA'!$H$3,IF(Q410=1,'WHT Rates - MPEG HEVC VIA'!$H$11,IF(R410=1,'Via Summary'!$B$9,_xlfn.XLOOKUP(D410,'WHT Rates'!$B$4:$B$56,'WHT Rates'!$C$4:$C$56)/100))))</f>
        <v>0.12</v>
      </c>
      <c r="T410" s="244">
        <f t="shared" si="65"/>
        <v>89.020799999999994</v>
      </c>
      <c r="U410" s="238">
        <f>IF(O410=1,0,IF(P410=1,'WHT Rates - MPEG HEVC VIA'!$H$3,IF(Q410=1,'WHT Rates - MPEG HEVC VIA'!$H$11,IF(R410=1,'Via Summary'!$B$9,_xlfn.XLOOKUP(D410,'WHT Rates'!$B$4:$B$56,'WHT Rates'!$E$4:$E$56)/100))))</f>
        <v>0.12</v>
      </c>
      <c r="V410" s="244">
        <f t="shared" si="66"/>
        <v>0</v>
      </c>
      <c r="W410" s="251"/>
      <c r="X410" s="128">
        <f t="shared" si="67"/>
        <v>-89.02</v>
      </c>
      <c r="Y410" s="128">
        <f t="shared" si="68"/>
        <v>0</v>
      </c>
      <c r="Z410" s="251"/>
      <c r="AA410" s="251"/>
      <c r="AB410" s="251"/>
    </row>
    <row r="411" spans="1:28" s="127" customFormat="1" x14ac:dyDescent="0.35">
      <c r="A411" s="214" t="s">
        <v>805</v>
      </c>
      <c r="B411" s="215">
        <v>105296</v>
      </c>
      <c r="C411" s="215" t="s">
        <v>98</v>
      </c>
      <c r="D411" s="215" t="s">
        <v>99</v>
      </c>
      <c r="E411" s="215">
        <v>70454851</v>
      </c>
      <c r="F411" s="215">
        <v>10</v>
      </c>
      <c r="G411" s="215" t="s">
        <v>1041</v>
      </c>
      <c r="H411" s="221" t="s">
        <v>1436</v>
      </c>
      <c r="I411" s="234" t="s">
        <v>978</v>
      </c>
      <c r="J411" s="207"/>
      <c r="K411" s="211">
        <v>-74.11</v>
      </c>
      <c r="L411" s="127" t="str">
        <f t="shared" si="61"/>
        <v>0070454851000010</v>
      </c>
      <c r="M411" s="127">
        <f t="shared" si="69"/>
        <v>16</v>
      </c>
      <c r="N411" s="127" t="str">
        <f t="shared" si="62"/>
        <v>00000000/CL LIC CC</v>
      </c>
      <c r="O411" s="236">
        <f t="shared" si="63"/>
        <v>0</v>
      </c>
      <c r="P411" s="236">
        <f t="shared" si="64"/>
        <v>0</v>
      </c>
      <c r="Q411" s="236">
        <f t="shared" si="64"/>
        <v>0</v>
      </c>
      <c r="R411" s="236">
        <f t="shared" si="64"/>
        <v>0</v>
      </c>
      <c r="S411" s="238">
        <f>IF(O411=1,0,IF(P411=1,'WHT Rates - MPEG HEVC VIA'!$H$3,IF(Q411=1,'WHT Rates - MPEG HEVC VIA'!$H$11,IF(R411=1,'Via Summary'!$B$9,_xlfn.XLOOKUP(D411,'WHT Rates'!$B$4:$B$56,'WHT Rates'!$C$4:$C$56)/100))))</f>
        <v>0.16500000000000001</v>
      </c>
      <c r="T411" s="244">
        <f t="shared" si="65"/>
        <v>0</v>
      </c>
      <c r="U411" s="238">
        <f>IF(O411=1,0,IF(P411=1,'WHT Rates - MPEG HEVC VIA'!$H$3,IF(Q411=1,'WHT Rates - MPEG HEVC VIA'!$H$11,IF(R411=1,'Via Summary'!$B$9,_xlfn.XLOOKUP(D411,'WHT Rates'!$B$4:$B$56,'WHT Rates'!$E$4:$E$56)/100))))</f>
        <v>0.1</v>
      </c>
      <c r="V411" s="244">
        <f t="shared" si="66"/>
        <v>-7.4110000000000005</v>
      </c>
      <c r="W411" s="251"/>
      <c r="X411" s="128">
        <f t="shared" si="67"/>
        <v>0</v>
      </c>
      <c r="Y411" s="128">
        <f t="shared" si="68"/>
        <v>7.41</v>
      </c>
      <c r="Z411" s="251"/>
      <c r="AA411" s="251"/>
      <c r="AB411" s="251"/>
    </row>
    <row r="412" spans="1:28" s="127" customFormat="1" x14ac:dyDescent="0.35">
      <c r="A412" s="214" t="s">
        <v>805</v>
      </c>
      <c r="B412" s="215">
        <v>105296</v>
      </c>
      <c r="C412" s="215" t="s">
        <v>98</v>
      </c>
      <c r="D412" s="215" t="s">
        <v>99</v>
      </c>
      <c r="E412" s="215">
        <v>70454851</v>
      </c>
      <c r="F412" s="215">
        <v>10</v>
      </c>
      <c r="G412" s="215" t="s">
        <v>706</v>
      </c>
      <c r="H412" s="221" t="s">
        <v>1436</v>
      </c>
      <c r="I412" s="234" t="s">
        <v>978</v>
      </c>
      <c r="J412" s="207"/>
      <c r="K412" s="211">
        <v>2336.84</v>
      </c>
      <c r="L412" s="127" t="str">
        <f t="shared" si="61"/>
        <v>0070454851000010</v>
      </c>
      <c r="M412" s="127">
        <f t="shared" si="69"/>
        <v>16</v>
      </c>
      <c r="N412" s="127" t="str">
        <f t="shared" si="62"/>
        <v>00000000/Z_CSD</v>
      </c>
      <c r="O412" s="236">
        <f t="shared" si="63"/>
        <v>0</v>
      </c>
      <c r="P412" s="236">
        <f t="shared" si="64"/>
        <v>0</v>
      </c>
      <c r="Q412" s="236">
        <f t="shared" si="64"/>
        <v>0</v>
      </c>
      <c r="R412" s="236">
        <f t="shared" si="64"/>
        <v>0</v>
      </c>
      <c r="S412" s="238">
        <f>IF(O412=1,0,IF(P412=1,'WHT Rates - MPEG HEVC VIA'!$H$3,IF(Q412=1,'WHT Rates - MPEG HEVC VIA'!$H$11,IF(R412=1,'Via Summary'!$B$9,_xlfn.XLOOKUP(D412,'WHT Rates'!$B$4:$B$56,'WHT Rates'!$C$4:$C$56)/100))))</f>
        <v>0.16500000000000001</v>
      </c>
      <c r="T412" s="244">
        <f t="shared" si="65"/>
        <v>0</v>
      </c>
      <c r="U412" s="238">
        <f>IF(O412=1,0,IF(P412=1,'WHT Rates - MPEG HEVC VIA'!$H$3,IF(Q412=1,'WHT Rates - MPEG HEVC VIA'!$H$11,IF(R412=1,'Via Summary'!$B$9,_xlfn.XLOOKUP(D412,'WHT Rates'!$B$4:$B$56,'WHT Rates'!$E$4:$E$56)/100))))</f>
        <v>0.1</v>
      </c>
      <c r="V412" s="244">
        <f t="shared" si="66"/>
        <v>233.68400000000003</v>
      </c>
      <c r="W412" s="251"/>
      <c r="X412" s="128">
        <f t="shared" si="67"/>
        <v>0</v>
      </c>
      <c r="Y412" s="128">
        <f t="shared" si="68"/>
        <v>-233.68</v>
      </c>
      <c r="Z412" s="251"/>
      <c r="AA412" s="251"/>
      <c r="AB412" s="251"/>
    </row>
    <row r="413" spans="1:28" s="127" customFormat="1" x14ac:dyDescent="0.35">
      <c r="A413" s="214" t="s">
        <v>805</v>
      </c>
      <c r="B413" s="215">
        <v>105296</v>
      </c>
      <c r="C413" s="215" t="s">
        <v>98</v>
      </c>
      <c r="D413" s="215" t="s">
        <v>99</v>
      </c>
      <c r="E413" s="215">
        <v>70454851</v>
      </c>
      <c r="F413" s="215">
        <v>20</v>
      </c>
      <c r="G413" s="215" t="s">
        <v>706</v>
      </c>
      <c r="H413" s="221" t="s">
        <v>1437</v>
      </c>
      <c r="I413" s="234" t="s">
        <v>978</v>
      </c>
      <c r="J413" s="207"/>
      <c r="K413" s="211">
        <v>509.86</v>
      </c>
      <c r="L413" s="127" t="str">
        <f t="shared" si="61"/>
        <v>0070454851000020</v>
      </c>
      <c r="M413" s="127">
        <f t="shared" si="69"/>
        <v>16</v>
      </c>
      <c r="N413" s="127" t="str">
        <f t="shared" si="62"/>
        <v>00000000/Z_CSD</v>
      </c>
      <c r="O413" s="236">
        <f t="shared" si="63"/>
        <v>0</v>
      </c>
      <c r="P413" s="236">
        <f t="shared" si="64"/>
        <v>0</v>
      </c>
      <c r="Q413" s="236">
        <f t="shared" si="64"/>
        <v>0</v>
      </c>
      <c r="R413" s="236">
        <f t="shared" si="64"/>
        <v>0</v>
      </c>
      <c r="S413" s="238">
        <f>IF(O413=1,0,IF(P413=1,'WHT Rates - MPEG HEVC VIA'!$H$3,IF(Q413=1,'WHT Rates - MPEG HEVC VIA'!$H$11,IF(R413=1,'Via Summary'!$B$9,_xlfn.XLOOKUP(D413,'WHT Rates'!$B$4:$B$56,'WHT Rates'!$C$4:$C$56)/100))))</f>
        <v>0.16500000000000001</v>
      </c>
      <c r="T413" s="244">
        <f t="shared" si="65"/>
        <v>0</v>
      </c>
      <c r="U413" s="238">
        <f>IF(O413=1,0,IF(P413=1,'WHT Rates - MPEG HEVC VIA'!$H$3,IF(Q413=1,'WHT Rates - MPEG HEVC VIA'!$H$11,IF(R413=1,'Via Summary'!$B$9,_xlfn.XLOOKUP(D413,'WHT Rates'!$B$4:$B$56,'WHT Rates'!$E$4:$E$56)/100))))</f>
        <v>0.1</v>
      </c>
      <c r="V413" s="244">
        <f t="shared" si="66"/>
        <v>50.986000000000004</v>
      </c>
      <c r="W413" s="251"/>
      <c r="X413" s="128">
        <f t="shared" si="67"/>
        <v>0</v>
      </c>
      <c r="Y413" s="128">
        <f t="shared" si="68"/>
        <v>-50.99</v>
      </c>
      <c r="Z413" s="251"/>
      <c r="AA413" s="251"/>
      <c r="AB413" s="251"/>
    </row>
    <row r="414" spans="1:28" s="127" customFormat="1" x14ac:dyDescent="0.35">
      <c r="A414" s="214" t="s">
        <v>106</v>
      </c>
      <c r="B414" s="215">
        <v>105298</v>
      </c>
      <c r="C414" s="215" t="s">
        <v>98</v>
      </c>
      <c r="D414" s="215" t="s">
        <v>99</v>
      </c>
      <c r="E414" s="215">
        <v>70454865</v>
      </c>
      <c r="F414" s="215">
        <v>10</v>
      </c>
      <c r="G414" s="215" t="s">
        <v>757</v>
      </c>
      <c r="H414" s="221" t="s">
        <v>1438</v>
      </c>
      <c r="I414" s="234" t="s">
        <v>978</v>
      </c>
      <c r="J414" s="207"/>
      <c r="K414" s="211">
        <v>139721.38</v>
      </c>
      <c r="L414" s="127" t="str">
        <f t="shared" si="61"/>
        <v>0070454865000010</v>
      </c>
      <c r="M414" s="127">
        <f t="shared" si="69"/>
        <v>16</v>
      </c>
      <c r="N414" s="127" t="str">
        <f t="shared" si="62"/>
        <v>00000000/Z_DVT</v>
      </c>
      <c r="O414" s="236">
        <f t="shared" si="63"/>
        <v>0</v>
      </c>
      <c r="P414" s="236">
        <f t="shared" si="64"/>
        <v>0</v>
      </c>
      <c r="Q414" s="236">
        <f t="shared" si="64"/>
        <v>0</v>
      </c>
      <c r="R414" s="236">
        <f t="shared" si="64"/>
        <v>0</v>
      </c>
      <c r="S414" s="238">
        <f>IF(O414=1,0,IF(P414=1,'WHT Rates - MPEG HEVC VIA'!$H$3,IF(Q414=1,'WHT Rates - MPEG HEVC VIA'!$H$11,IF(R414=1,'Via Summary'!$B$9,_xlfn.XLOOKUP(D414,'WHT Rates'!$B$4:$B$56,'WHT Rates'!$C$4:$C$56)/100))))</f>
        <v>0.16500000000000001</v>
      </c>
      <c r="T414" s="244">
        <f t="shared" si="65"/>
        <v>0</v>
      </c>
      <c r="U414" s="238">
        <f>IF(O414=1,0,IF(P414=1,'WHT Rates - MPEG HEVC VIA'!$H$3,IF(Q414=1,'WHT Rates - MPEG HEVC VIA'!$H$11,IF(R414=1,'Via Summary'!$B$9,_xlfn.XLOOKUP(D414,'WHT Rates'!$B$4:$B$56,'WHT Rates'!$E$4:$E$56)/100))))</f>
        <v>0.1</v>
      </c>
      <c r="V414" s="244">
        <f t="shared" si="66"/>
        <v>13972.138000000001</v>
      </c>
      <c r="W414" s="251"/>
      <c r="X414" s="128">
        <f t="shared" si="67"/>
        <v>0</v>
      </c>
      <c r="Y414" s="128">
        <f t="shared" si="68"/>
        <v>-13972.14</v>
      </c>
      <c r="Z414" s="251"/>
      <c r="AA414" s="251"/>
      <c r="AB414" s="251"/>
    </row>
    <row r="415" spans="1:28" s="127" customFormat="1" x14ac:dyDescent="0.35">
      <c r="A415" s="214" t="s">
        <v>106</v>
      </c>
      <c r="B415" s="215">
        <v>105298</v>
      </c>
      <c r="C415" s="215" t="s">
        <v>98</v>
      </c>
      <c r="D415" s="215" t="s">
        <v>99</v>
      </c>
      <c r="E415" s="215">
        <v>70454865</v>
      </c>
      <c r="F415" s="215">
        <v>20</v>
      </c>
      <c r="G415" s="215" t="s">
        <v>757</v>
      </c>
      <c r="H415" s="221" t="s">
        <v>1439</v>
      </c>
      <c r="I415" s="234" t="s">
        <v>978</v>
      </c>
      <c r="J415" s="207"/>
      <c r="K415" s="211">
        <v>322916.42</v>
      </c>
      <c r="L415" s="127" t="str">
        <f t="shared" si="61"/>
        <v>0070454865000020</v>
      </c>
      <c r="M415" s="127">
        <f t="shared" si="69"/>
        <v>16</v>
      </c>
      <c r="N415" s="127" t="str">
        <f t="shared" si="62"/>
        <v>00000000/Z_DVT</v>
      </c>
      <c r="O415" s="236">
        <f t="shared" si="63"/>
        <v>0</v>
      </c>
      <c r="P415" s="236">
        <f t="shared" si="64"/>
        <v>0</v>
      </c>
      <c r="Q415" s="236">
        <f t="shared" si="64"/>
        <v>0</v>
      </c>
      <c r="R415" s="236">
        <f t="shared" si="64"/>
        <v>0</v>
      </c>
      <c r="S415" s="238">
        <f>IF(O415=1,0,IF(P415=1,'WHT Rates - MPEG HEVC VIA'!$H$3,IF(Q415=1,'WHT Rates - MPEG HEVC VIA'!$H$11,IF(R415=1,'Via Summary'!$B$9,_xlfn.XLOOKUP(D415,'WHT Rates'!$B$4:$B$56,'WHT Rates'!$C$4:$C$56)/100))))</f>
        <v>0.16500000000000001</v>
      </c>
      <c r="T415" s="244">
        <f t="shared" si="65"/>
        <v>0</v>
      </c>
      <c r="U415" s="238">
        <f>IF(O415=1,0,IF(P415=1,'WHT Rates - MPEG HEVC VIA'!$H$3,IF(Q415=1,'WHT Rates - MPEG HEVC VIA'!$H$11,IF(R415=1,'Via Summary'!$B$9,_xlfn.XLOOKUP(D415,'WHT Rates'!$B$4:$B$56,'WHT Rates'!$E$4:$E$56)/100))))</f>
        <v>0.1</v>
      </c>
      <c r="V415" s="244">
        <f t="shared" si="66"/>
        <v>32291.642</v>
      </c>
      <c r="W415" s="251"/>
      <c r="X415" s="128">
        <f t="shared" si="67"/>
        <v>0</v>
      </c>
      <c r="Y415" s="128">
        <f t="shared" si="68"/>
        <v>-32291.64</v>
      </c>
      <c r="Z415" s="251"/>
      <c r="AA415" s="251"/>
      <c r="AB415" s="251"/>
    </row>
    <row r="416" spans="1:28" s="127" customFormat="1" x14ac:dyDescent="0.35">
      <c r="A416" s="214" t="s">
        <v>431</v>
      </c>
      <c r="B416" s="215">
        <v>127392</v>
      </c>
      <c r="C416" s="215" t="s">
        <v>98</v>
      </c>
      <c r="D416" s="215" t="s">
        <v>99</v>
      </c>
      <c r="E416" s="215">
        <v>70454926</v>
      </c>
      <c r="F416" s="215">
        <v>10</v>
      </c>
      <c r="G416" s="215" t="s">
        <v>694</v>
      </c>
      <c r="H416" s="221" t="s">
        <v>1440</v>
      </c>
      <c r="I416" s="234" t="s">
        <v>996</v>
      </c>
      <c r="J416" s="207"/>
      <c r="K416" s="211">
        <v>43744.59</v>
      </c>
      <c r="L416" s="127" t="str">
        <f t="shared" si="61"/>
        <v>0070454926000010</v>
      </c>
      <c r="M416" s="127">
        <f t="shared" si="69"/>
        <v>16</v>
      </c>
      <c r="N416" s="127" t="str">
        <f t="shared" si="62"/>
        <v>00000000/Z_DTV</v>
      </c>
      <c r="O416" s="236">
        <f t="shared" si="63"/>
        <v>0</v>
      </c>
      <c r="P416" s="236">
        <f t="shared" si="64"/>
        <v>0</v>
      </c>
      <c r="Q416" s="236">
        <f t="shared" si="64"/>
        <v>0</v>
      </c>
      <c r="R416" s="236">
        <f t="shared" si="64"/>
        <v>0</v>
      </c>
      <c r="S416" s="238">
        <f>IF(O416=1,0,IF(P416=1,'WHT Rates - MPEG HEVC VIA'!$H$3,IF(Q416=1,'WHT Rates - MPEG HEVC VIA'!$H$11,IF(R416=1,'Via Summary'!$B$9,_xlfn.XLOOKUP(D416,'WHT Rates'!$B$4:$B$56,'WHT Rates'!$C$4:$C$56)/100))))</f>
        <v>0.16500000000000001</v>
      </c>
      <c r="T416" s="244">
        <f t="shared" si="65"/>
        <v>0</v>
      </c>
      <c r="U416" s="238">
        <f>IF(O416=1,0,IF(P416=1,'WHT Rates - MPEG HEVC VIA'!$H$3,IF(Q416=1,'WHT Rates - MPEG HEVC VIA'!$H$11,IF(R416=1,'Via Summary'!$B$9,_xlfn.XLOOKUP(D416,'WHT Rates'!$B$4:$B$56,'WHT Rates'!$E$4:$E$56)/100))))</f>
        <v>0.1</v>
      </c>
      <c r="V416" s="244">
        <f t="shared" si="66"/>
        <v>4374.4589999999998</v>
      </c>
      <c r="W416" s="251"/>
      <c r="X416" s="128">
        <f t="shared" si="67"/>
        <v>0</v>
      </c>
      <c r="Y416" s="128">
        <f t="shared" si="68"/>
        <v>-4374.46</v>
      </c>
      <c r="Z416" s="251"/>
      <c r="AA416" s="251"/>
      <c r="AB416" s="251"/>
    </row>
    <row r="417" spans="1:28" s="127" customFormat="1" x14ac:dyDescent="0.35">
      <c r="A417" s="214" t="s">
        <v>431</v>
      </c>
      <c r="B417" s="215">
        <v>127392</v>
      </c>
      <c r="C417" s="215" t="s">
        <v>98</v>
      </c>
      <c r="D417" s="215" t="s">
        <v>99</v>
      </c>
      <c r="E417" s="215">
        <v>70454926</v>
      </c>
      <c r="F417" s="215">
        <v>20</v>
      </c>
      <c r="G417" s="215" t="s">
        <v>694</v>
      </c>
      <c r="H417" s="221" t="s">
        <v>1441</v>
      </c>
      <c r="I417" s="234" t="s">
        <v>996</v>
      </c>
      <c r="J417" s="207"/>
      <c r="K417" s="211">
        <v>-4374.46</v>
      </c>
      <c r="L417" s="127" t="str">
        <f t="shared" si="61"/>
        <v>0070454926000020</v>
      </c>
      <c r="M417" s="127">
        <f t="shared" si="69"/>
        <v>16</v>
      </c>
      <c r="N417" s="127" t="str">
        <f t="shared" si="62"/>
        <v>00000000/Z_DTV</v>
      </c>
      <c r="O417" s="236">
        <f t="shared" si="63"/>
        <v>0</v>
      </c>
      <c r="P417" s="236">
        <f t="shared" si="64"/>
        <v>0</v>
      </c>
      <c r="Q417" s="236">
        <f t="shared" si="64"/>
        <v>0</v>
      </c>
      <c r="R417" s="236">
        <f t="shared" si="64"/>
        <v>0</v>
      </c>
      <c r="S417" s="238">
        <f>IF(O417=1,0,IF(P417=1,'WHT Rates - MPEG HEVC VIA'!$H$3,IF(Q417=1,'WHT Rates - MPEG HEVC VIA'!$H$11,IF(R417=1,'Via Summary'!$B$9,_xlfn.XLOOKUP(D417,'WHT Rates'!$B$4:$B$56,'WHT Rates'!$C$4:$C$56)/100))))</f>
        <v>0.16500000000000001</v>
      </c>
      <c r="T417" s="244">
        <f t="shared" si="65"/>
        <v>0</v>
      </c>
      <c r="U417" s="238">
        <f>IF(O417=1,0,IF(P417=1,'WHT Rates - MPEG HEVC VIA'!$H$3,IF(Q417=1,'WHT Rates - MPEG HEVC VIA'!$H$11,IF(R417=1,'Via Summary'!$B$9,_xlfn.XLOOKUP(D417,'WHT Rates'!$B$4:$B$56,'WHT Rates'!$E$4:$E$56)/100))))</f>
        <v>0.1</v>
      </c>
      <c r="V417" s="244">
        <f t="shared" si="66"/>
        <v>-437.44600000000003</v>
      </c>
      <c r="W417" s="251"/>
      <c r="X417" s="128">
        <f t="shared" si="67"/>
        <v>0</v>
      </c>
      <c r="Y417" s="128">
        <f t="shared" si="68"/>
        <v>437.45</v>
      </c>
      <c r="Z417" s="251"/>
      <c r="AA417" s="251"/>
      <c r="AB417" s="251"/>
    </row>
    <row r="418" spans="1:28" s="127" customFormat="1" x14ac:dyDescent="0.35">
      <c r="A418" s="214" t="s">
        <v>155</v>
      </c>
      <c r="B418" s="215">
        <v>105666</v>
      </c>
      <c r="C418" s="215" t="s">
        <v>136</v>
      </c>
      <c r="D418" s="215" t="s">
        <v>137</v>
      </c>
      <c r="E418" s="215">
        <v>70454729</v>
      </c>
      <c r="F418" s="215">
        <v>10</v>
      </c>
      <c r="G418" s="215" t="s">
        <v>758</v>
      </c>
      <c r="H418" s="221" t="s">
        <v>1442</v>
      </c>
      <c r="I418" s="234" t="s">
        <v>980</v>
      </c>
      <c r="J418" s="207">
        <v>70</v>
      </c>
      <c r="K418" s="211"/>
      <c r="L418" s="127" t="str">
        <f t="shared" si="61"/>
        <v>0070454729000010</v>
      </c>
      <c r="M418" s="127">
        <f t="shared" si="69"/>
        <v>16</v>
      </c>
      <c r="N418" s="127" t="str">
        <f t="shared" si="62"/>
        <v>00000000/Z_TMD</v>
      </c>
      <c r="O418" s="236">
        <f t="shared" si="63"/>
        <v>0</v>
      </c>
      <c r="P418" s="236">
        <f t="shared" si="64"/>
        <v>0</v>
      </c>
      <c r="Q418" s="236">
        <f t="shared" si="64"/>
        <v>0</v>
      </c>
      <c r="R418" s="236">
        <f t="shared" si="64"/>
        <v>0</v>
      </c>
      <c r="S418" s="238">
        <f>IF(O418=1,0,IF(P418=1,'WHT Rates - MPEG HEVC VIA'!$H$3,IF(Q418=1,'WHT Rates - MPEG HEVC VIA'!$H$11,IF(R418=1,'Via Summary'!$B$9,_xlfn.XLOOKUP(D418,'WHT Rates'!$B$4:$B$56,'WHT Rates'!$C$4:$C$56)/100))))</f>
        <v>0</v>
      </c>
      <c r="T418" s="244">
        <f t="shared" si="65"/>
        <v>0</v>
      </c>
      <c r="U418" s="238">
        <f>IF(O418=1,0,IF(P418=1,'WHT Rates - MPEG HEVC VIA'!$H$3,IF(Q418=1,'WHT Rates - MPEG HEVC VIA'!$H$11,IF(R418=1,'Via Summary'!$B$9,_xlfn.XLOOKUP(D418,'WHT Rates'!$B$4:$B$56,'WHT Rates'!$E$4:$E$56)/100))))</f>
        <v>0</v>
      </c>
      <c r="V418" s="244">
        <f t="shared" si="66"/>
        <v>0</v>
      </c>
      <c r="W418" s="251"/>
      <c r="X418" s="128">
        <f t="shared" si="67"/>
        <v>0</v>
      </c>
      <c r="Y418" s="128">
        <f t="shared" si="68"/>
        <v>0</v>
      </c>
      <c r="Z418" s="251"/>
      <c r="AA418" s="251"/>
      <c r="AB418" s="251"/>
    </row>
    <row r="419" spans="1:28" s="127" customFormat="1" x14ac:dyDescent="0.35">
      <c r="A419" s="214" t="s">
        <v>623</v>
      </c>
      <c r="B419" s="215">
        <v>125949</v>
      </c>
      <c r="C419" s="215" t="s">
        <v>136</v>
      </c>
      <c r="D419" s="215" t="s">
        <v>137</v>
      </c>
      <c r="E419" s="215">
        <v>70454860</v>
      </c>
      <c r="F419" s="215">
        <v>10</v>
      </c>
      <c r="G419" s="215" t="s">
        <v>712</v>
      </c>
      <c r="H419" s="221" t="s">
        <v>1443</v>
      </c>
      <c r="I419" s="234" t="s">
        <v>981</v>
      </c>
      <c r="J419" s="207">
        <v>15000</v>
      </c>
      <c r="K419" s="211"/>
      <c r="L419" s="127" t="str">
        <f t="shared" si="61"/>
        <v>0070454860000010</v>
      </c>
      <c r="M419" s="127">
        <f t="shared" si="69"/>
        <v>16</v>
      </c>
      <c r="N419" s="127" t="str">
        <f t="shared" si="62"/>
        <v>00000000/Z_VSM</v>
      </c>
      <c r="O419" s="236">
        <f t="shared" si="63"/>
        <v>0</v>
      </c>
      <c r="P419" s="236">
        <f t="shared" si="64"/>
        <v>0</v>
      </c>
      <c r="Q419" s="236">
        <f t="shared" si="64"/>
        <v>0</v>
      </c>
      <c r="R419" s="236">
        <f t="shared" si="64"/>
        <v>0</v>
      </c>
      <c r="S419" s="238">
        <f>IF(O419=1,0,IF(P419=1,'WHT Rates - MPEG HEVC VIA'!$H$3,IF(Q419=1,'WHT Rates - MPEG HEVC VIA'!$H$11,IF(R419=1,'Via Summary'!$B$9,_xlfn.XLOOKUP(D419,'WHT Rates'!$B$4:$B$56,'WHT Rates'!$C$4:$C$56)/100))))</f>
        <v>0</v>
      </c>
      <c r="T419" s="244">
        <f t="shared" si="65"/>
        <v>0</v>
      </c>
      <c r="U419" s="238">
        <f>IF(O419=1,0,IF(P419=1,'WHT Rates - MPEG HEVC VIA'!$H$3,IF(Q419=1,'WHT Rates - MPEG HEVC VIA'!$H$11,IF(R419=1,'Via Summary'!$B$9,_xlfn.XLOOKUP(D419,'WHT Rates'!$B$4:$B$56,'WHT Rates'!$E$4:$E$56)/100))))</f>
        <v>0</v>
      </c>
      <c r="V419" s="244">
        <f t="shared" si="66"/>
        <v>0</v>
      </c>
      <c r="W419" s="251"/>
      <c r="X419" s="128">
        <f t="shared" si="67"/>
        <v>0</v>
      </c>
      <c r="Y419" s="128">
        <f t="shared" si="68"/>
        <v>0</v>
      </c>
      <c r="Z419" s="251"/>
      <c r="AA419" s="251"/>
      <c r="AB419" s="251"/>
    </row>
    <row r="420" spans="1:28" s="127" customFormat="1" x14ac:dyDescent="0.35">
      <c r="A420" s="214" t="s">
        <v>623</v>
      </c>
      <c r="B420" s="215">
        <v>125949</v>
      </c>
      <c r="C420" s="215" t="s">
        <v>136</v>
      </c>
      <c r="D420" s="215" t="s">
        <v>137</v>
      </c>
      <c r="E420" s="215">
        <v>70454860</v>
      </c>
      <c r="F420" s="215">
        <v>20</v>
      </c>
      <c r="G420" s="215" t="s">
        <v>712</v>
      </c>
      <c r="H420" s="221" t="s">
        <v>1444</v>
      </c>
      <c r="I420" s="234" t="s">
        <v>981</v>
      </c>
      <c r="J420" s="207">
        <v>7500</v>
      </c>
      <c r="K420" s="211"/>
      <c r="L420" s="127" t="str">
        <f t="shared" si="61"/>
        <v>0070454860000020</v>
      </c>
      <c r="M420" s="127">
        <f t="shared" si="69"/>
        <v>16</v>
      </c>
      <c r="N420" s="127" t="str">
        <f t="shared" si="62"/>
        <v>00000000/Z_VSM</v>
      </c>
      <c r="O420" s="236">
        <f t="shared" si="63"/>
        <v>0</v>
      </c>
      <c r="P420" s="236">
        <f t="shared" si="64"/>
        <v>0</v>
      </c>
      <c r="Q420" s="236">
        <f t="shared" si="64"/>
        <v>0</v>
      </c>
      <c r="R420" s="236">
        <f t="shared" si="64"/>
        <v>0</v>
      </c>
      <c r="S420" s="238">
        <f>IF(O420=1,0,IF(P420=1,'WHT Rates - MPEG HEVC VIA'!$H$3,IF(Q420=1,'WHT Rates - MPEG HEVC VIA'!$H$11,IF(R420=1,'Via Summary'!$B$9,_xlfn.XLOOKUP(D420,'WHT Rates'!$B$4:$B$56,'WHT Rates'!$C$4:$C$56)/100))))</f>
        <v>0</v>
      </c>
      <c r="T420" s="244">
        <f t="shared" si="65"/>
        <v>0</v>
      </c>
      <c r="U420" s="238">
        <f>IF(O420=1,0,IF(P420=1,'WHT Rates - MPEG HEVC VIA'!$H$3,IF(Q420=1,'WHT Rates - MPEG HEVC VIA'!$H$11,IF(R420=1,'Via Summary'!$B$9,_xlfn.XLOOKUP(D420,'WHT Rates'!$B$4:$B$56,'WHT Rates'!$E$4:$E$56)/100))))</f>
        <v>0</v>
      </c>
      <c r="V420" s="244">
        <f t="shared" si="66"/>
        <v>0</v>
      </c>
      <c r="W420" s="251"/>
      <c r="X420" s="128">
        <f t="shared" si="67"/>
        <v>0</v>
      </c>
      <c r="Y420" s="128">
        <f t="shared" si="68"/>
        <v>0</v>
      </c>
      <c r="Z420" s="251"/>
      <c r="AA420" s="251"/>
      <c r="AB420" s="251"/>
    </row>
    <row r="421" spans="1:28" s="127" customFormat="1" x14ac:dyDescent="0.35">
      <c r="A421" s="214" t="s">
        <v>623</v>
      </c>
      <c r="B421" s="215">
        <v>125949</v>
      </c>
      <c r="C421" s="215" t="s">
        <v>136</v>
      </c>
      <c r="D421" s="215" t="s">
        <v>137</v>
      </c>
      <c r="E421" s="215">
        <v>70454860</v>
      </c>
      <c r="F421" s="215">
        <v>30</v>
      </c>
      <c r="G421" s="215" t="s">
        <v>712</v>
      </c>
      <c r="H421" s="221" t="s">
        <v>1445</v>
      </c>
      <c r="I421" s="234" t="s">
        <v>981</v>
      </c>
      <c r="J421" s="207">
        <v>31687.5</v>
      </c>
      <c r="K421" s="211"/>
      <c r="L421" s="127" t="str">
        <f t="shared" si="61"/>
        <v>0070454860000030</v>
      </c>
      <c r="M421" s="127">
        <f t="shared" si="69"/>
        <v>16</v>
      </c>
      <c r="N421" s="127" t="str">
        <f t="shared" si="62"/>
        <v>00000000/Z_VSM</v>
      </c>
      <c r="O421" s="236">
        <f t="shared" si="63"/>
        <v>0</v>
      </c>
      <c r="P421" s="236">
        <f t="shared" si="64"/>
        <v>0</v>
      </c>
      <c r="Q421" s="236">
        <f t="shared" si="64"/>
        <v>0</v>
      </c>
      <c r="R421" s="236">
        <f t="shared" si="64"/>
        <v>0</v>
      </c>
      <c r="S421" s="238">
        <f>IF(O421=1,0,IF(P421=1,'WHT Rates - MPEG HEVC VIA'!$H$3,IF(Q421=1,'WHT Rates - MPEG HEVC VIA'!$H$11,IF(R421=1,'Via Summary'!$B$9,_xlfn.XLOOKUP(D421,'WHT Rates'!$B$4:$B$56,'WHT Rates'!$C$4:$C$56)/100))))</f>
        <v>0</v>
      </c>
      <c r="T421" s="244">
        <f t="shared" si="65"/>
        <v>0</v>
      </c>
      <c r="U421" s="238">
        <f>IF(O421=1,0,IF(P421=1,'WHT Rates - MPEG HEVC VIA'!$H$3,IF(Q421=1,'WHT Rates - MPEG HEVC VIA'!$H$11,IF(R421=1,'Via Summary'!$B$9,_xlfn.XLOOKUP(D421,'WHT Rates'!$B$4:$B$56,'WHT Rates'!$E$4:$E$56)/100))))</f>
        <v>0</v>
      </c>
      <c r="V421" s="244">
        <f t="shared" si="66"/>
        <v>0</v>
      </c>
      <c r="W421" s="251"/>
      <c r="X421" s="128">
        <f t="shared" si="67"/>
        <v>0</v>
      </c>
      <c r="Y421" s="128">
        <f t="shared" si="68"/>
        <v>0</v>
      </c>
      <c r="Z421" s="251"/>
      <c r="AA421" s="251"/>
      <c r="AB421" s="251"/>
    </row>
    <row r="422" spans="1:28" s="127" customFormat="1" x14ac:dyDescent="0.35">
      <c r="A422" s="214" t="s">
        <v>461</v>
      </c>
      <c r="B422" s="215">
        <v>120963</v>
      </c>
      <c r="C422" s="215" t="s">
        <v>13</v>
      </c>
      <c r="D422" s="215" t="s">
        <v>14</v>
      </c>
      <c r="E422" s="215">
        <v>70455046</v>
      </c>
      <c r="F422" s="215">
        <v>10</v>
      </c>
      <c r="G422" s="215" t="s">
        <v>704</v>
      </c>
      <c r="H422" s="221" t="s">
        <v>1446</v>
      </c>
      <c r="I422" s="234" t="s">
        <v>978</v>
      </c>
      <c r="J422" s="207"/>
      <c r="K422" s="211">
        <v>208283</v>
      </c>
      <c r="L422" s="127" t="str">
        <f t="shared" si="61"/>
        <v>0070455046000010</v>
      </c>
      <c r="M422" s="127">
        <f t="shared" si="69"/>
        <v>16</v>
      </c>
      <c r="N422" s="127" t="str">
        <f t="shared" si="62"/>
        <v>00000000/Z_CVD</v>
      </c>
      <c r="O422" s="236">
        <f t="shared" si="63"/>
        <v>0</v>
      </c>
      <c r="P422" s="236">
        <f t="shared" si="64"/>
        <v>0</v>
      </c>
      <c r="Q422" s="236">
        <f t="shared" si="64"/>
        <v>0</v>
      </c>
      <c r="R422" s="236">
        <f t="shared" si="64"/>
        <v>0</v>
      </c>
      <c r="S422" s="238">
        <f>IF(O422=1,0,IF(P422=1,'WHT Rates - MPEG HEVC VIA'!$H$3,IF(Q422=1,'WHT Rates - MPEG HEVC VIA'!$H$11,IF(R422=1,'Via Summary'!$B$9,_xlfn.XLOOKUP(D422,'WHT Rates'!$B$4:$B$56,'WHT Rates'!$C$4:$C$56)/100))))</f>
        <v>0</v>
      </c>
      <c r="T422" s="244">
        <f t="shared" si="65"/>
        <v>0</v>
      </c>
      <c r="U422" s="238">
        <f>IF(O422=1,0,IF(P422=1,'WHT Rates - MPEG HEVC VIA'!$H$3,IF(Q422=1,'WHT Rates - MPEG HEVC VIA'!$H$11,IF(R422=1,'Via Summary'!$B$9,_xlfn.XLOOKUP(D422,'WHT Rates'!$B$4:$B$56,'WHT Rates'!$E$4:$E$56)/100))))</f>
        <v>0</v>
      </c>
      <c r="V422" s="244">
        <f t="shared" si="66"/>
        <v>0</v>
      </c>
      <c r="W422" s="251"/>
      <c r="X422" s="128">
        <f t="shared" si="67"/>
        <v>0</v>
      </c>
      <c r="Y422" s="128">
        <f t="shared" si="68"/>
        <v>0</v>
      </c>
      <c r="Z422" s="251"/>
      <c r="AA422" s="251"/>
      <c r="AB422" s="251"/>
    </row>
    <row r="423" spans="1:28" s="127" customFormat="1" x14ac:dyDescent="0.35">
      <c r="A423" s="214" t="s">
        <v>806</v>
      </c>
      <c r="B423" s="215">
        <v>105378</v>
      </c>
      <c r="C423" s="215" t="s">
        <v>120</v>
      </c>
      <c r="D423" s="215" t="s">
        <v>121</v>
      </c>
      <c r="E423" s="215">
        <v>70454728</v>
      </c>
      <c r="F423" s="215">
        <v>10</v>
      </c>
      <c r="G423" s="215" t="s">
        <v>1061</v>
      </c>
      <c r="H423" s="221" t="s">
        <v>1447</v>
      </c>
      <c r="I423" s="234" t="s">
        <v>978</v>
      </c>
      <c r="J423" s="207">
        <v>-56.8</v>
      </c>
      <c r="K423" s="211"/>
      <c r="L423" s="127" t="str">
        <f t="shared" si="61"/>
        <v>0070454728000010</v>
      </c>
      <c r="M423" s="127">
        <f t="shared" si="69"/>
        <v>16</v>
      </c>
      <c r="N423" s="127" t="str">
        <f t="shared" si="62"/>
        <v>00000000/CL CC1002</v>
      </c>
      <c r="O423" s="236">
        <f t="shared" si="63"/>
        <v>0</v>
      </c>
      <c r="P423" s="236">
        <f t="shared" si="64"/>
        <v>0</v>
      </c>
      <c r="Q423" s="236">
        <f t="shared" si="64"/>
        <v>0</v>
      </c>
      <c r="R423" s="236">
        <f t="shared" si="64"/>
        <v>0</v>
      </c>
      <c r="S423" s="238">
        <f>IF(O423=1,0,IF(P423=1,'WHT Rates - MPEG HEVC VIA'!$H$3,IF(Q423=1,'WHT Rates - MPEG HEVC VIA'!$H$11,IF(R423=1,'Via Summary'!$B$9,_xlfn.XLOOKUP(D423,'WHT Rates'!$B$4:$B$56,'WHT Rates'!$C$4:$C$56)/100))))</f>
        <v>0.2</v>
      </c>
      <c r="T423" s="244">
        <f t="shared" si="65"/>
        <v>-11.36</v>
      </c>
      <c r="U423" s="238">
        <f>IF(O423=1,0,IF(P423=1,'WHT Rates - MPEG HEVC VIA'!$H$3,IF(Q423=1,'WHT Rates - MPEG HEVC VIA'!$H$11,IF(R423=1,'Via Summary'!$B$9,_xlfn.XLOOKUP(D423,'WHT Rates'!$B$4:$B$56,'WHT Rates'!$E$4:$E$56)/100))))</f>
        <v>0.1</v>
      </c>
      <c r="V423" s="244">
        <f t="shared" si="66"/>
        <v>0</v>
      </c>
      <c r="W423" s="251"/>
      <c r="X423" s="128">
        <f t="shared" si="67"/>
        <v>11.36</v>
      </c>
      <c r="Y423" s="128">
        <f t="shared" si="68"/>
        <v>0</v>
      </c>
      <c r="Z423" s="251"/>
      <c r="AA423" s="251"/>
      <c r="AB423" s="251"/>
    </row>
    <row r="424" spans="1:28" s="127" customFormat="1" x14ac:dyDescent="0.35">
      <c r="A424" s="214" t="s">
        <v>806</v>
      </c>
      <c r="B424" s="215">
        <v>105378</v>
      </c>
      <c r="C424" s="215" t="s">
        <v>120</v>
      </c>
      <c r="D424" s="215" t="s">
        <v>121</v>
      </c>
      <c r="E424" s="215">
        <v>70454728</v>
      </c>
      <c r="F424" s="215">
        <v>10</v>
      </c>
      <c r="G424" s="215" t="s">
        <v>697</v>
      </c>
      <c r="H424" s="221" t="s">
        <v>1447</v>
      </c>
      <c r="I424" s="234" t="s">
        <v>978</v>
      </c>
      <c r="J424" s="207">
        <v>56.8</v>
      </c>
      <c r="K424" s="211"/>
      <c r="L424" s="127" t="str">
        <f t="shared" si="61"/>
        <v>0070454728000010</v>
      </c>
      <c r="M424" s="127">
        <f t="shared" si="69"/>
        <v>16</v>
      </c>
      <c r="N424" s="127" t="str">
        <f t="shared" si="62"/>
        <v>00000000/Z_SBA</v>
      </c>
      <c r="O424" s="236">
        <f t="shared" si="63"/>
        <v>0</v>
      </c>
      <c r="P424" s="236">
        <f t="shared" si="64"/>
        <v>0</v>
      </c>
      <c r="Q424" s="236">
        <f t="shared" si="64"/>
        <v>0</v>
      </c>
      <c r="R424" s="236">
        <f t="shared" si="64"/>
        <v>0</v>
      </c>
      <c r="S424" s="238">
        <f>IF(O424=1,0,IF(P424=1,'WHT Rates - MPEG HEVC VIA'!$H$3,IF(Q424=1,'WHT Rates - MPEG HEVC VIA'!$H$11,IF(R424=1,'Via Summary'!$B$9,_xlfn.XLOOKUP(D424,'WHT Rates'!$B$4:$B$56,'WHT Rates'!$C$4:$C$56)/100))))</f>
        <v>0.2</v>
      </c>
      <c r="T424" s="244">
        <f t="shared" si="65"/>
        <v>11.36</v>
      </c>
      <c r="U424" s="238">
        <f>IF(O424=1,0,IF(P424=1,'WHT Rates - MPEG HEVC VIA'!$H$3,IF(Q424=1,'WHT Rates - MPEG HEVC VIA'!$H$11,IF(R424=1,'Via Summary'!$B$9,_xlfn.XLOOKUP(D424,'WHT Rates'!$B$4:$B$56,'WHT Rates'!$E$4:$E$56)/100))))</f>
        <v>0.1</v>
      </c>
      <c r="V424" s="244">
        <f t="shared" si="66"/>
        <v>0</v>
      </c>
      <c r="W424" s="251"/>
      <c r="X424" s="128">
        <f t="shared" si="67"/>
        <v>-11.36</v>
      </c>
      <c r="Y424" s="128">
        <f t="shared" si="68"/>
        <v>0</v>
      </c>
      <c r="Z424" s="251"/>
      <c r="AA424" s="251"/>
      <c r="AB424" s="251"/>
    </row>
    <row r="425" spans="1:28" s="127" customFormat="1" x14ac:dyDescent="0.35">
      <c r="A425" s="214" t="s">
        <v>796</v>
      </c>
      <c r="B425" s="215">
        <v>105050</v>
      </c>
      <c r="C425" s="215" t="s">
        <v>24</v>
      </c>
      <c r="D425" s="215" t="s">
        <v>25</v>
      </c>
      <c r="E425" s="215">
        <v>70454973</v>
      </c>
      <c r="F425" s="215">
        <v>10</v>
      </c>
      <c r="G425" s="215" t="s">
        <v>753</v>
      </c>
      <c r="H425" s="221" t="s">
        <v>1448</v>
      </c>
      <c r="I425" s="234" t="s">
        <v>979</v>
      </c>
      <c r="J425" s="207">
        <v>36999.9</v>
      </c>
      <c r="K425" s="211"/>
      <c r="L425" s="127" t="str">
        <f t="shared" si="61"/>
        <v>0070454973000010</v>
      </c>
      <c r="M425" s="127">
        <f t="shared" si="69"/>
        <v>16</v>
      </c>
      <c r="N425" s="127" t="str">
        <f t="shared" si="62"/>
        <v>00000000/Z_DVK</v>
      </c>
      <c r="O425" s="236">
        <f t="shared" si="63"/>
        <v>0</v>
      </c>
      <c r="P425" s="236">
        <f t="shared" si="64"/>
        <v>0</v>
      </c>
      <c r="Q425" s="236">
        <f t="shared" si="64"/>
        <v>0</v>
      </c>
      <c r="R425" s="236">
        <f t="shared" si="64"/>
        <v>0</v>
      </c>
      <c r="S425" s="238">
        <f>IF(O425=1,0,IF(P425=1,'WHT Rates - MPEG HEVC VIA'!$H$3,IF(Q425=1,'WHT Rates - MPEG HEVC VIA'!$H$11,IF(R425=1,'Via Summary'!$B$9,_xlfn.XLOOKUP(D425,'WHT Rates'!$B$4:$B$56,'WHT Rates'!$C$4:$C$56)/100))))</f>
        <v>0.1</v>
      </c>
      <c r="T425" s="244">
        <f t="shared" si="65"/>
        <v>3699.9900000000002</v>
      </c>
      <c r="U425" s="238">
        <f>IF(O425=1,0,IF(P425=1,'WHT Rates - MPEG HEVC VIA'!$H$3,IF(Q425=1,'WHT Rates - MPEG HEVC VIA'!$H$11,IF(R425=1,'Via Summary'!$B$9,_xlfn.XLOOKUP(D425,'WHT Rates'!$B$4:$B$56,'WHT Rates'!$E$4:$E$56)/100))))</f>
        <v>0.1</v>
      </c>
      <c r="V425" s="244">
        <f t="shared" si="66"/>
        <v>0</v>
      </c>
      <c r="W425" s="251"/>
      <c r="X425" s="128">
        <f t="shared" si="67"/>
        <v>-3699.99</v>
      </c>
      <c r="Y425" s="128">
        <f t="shared" si="68"/>
        <v>0</v>
      </c>
      <c r="Z425" s="251"/>
      <c r="AA425" s="251"/>
      <c r="AB425" s="251"/>
    </row>
    <row r="426" spans="1:28" s="127" customFormat="1" x14ac:dyDescent="0.35">
      <c r="A426" s="214" t="s">
        <v>796</v>
      </c>
      <c r="B426" s="215">
        <v>105050</v>
      </c>
      <c r="C426" s="215" t="s">
        <v>24</v>
      </c>
      <c r="D426" s="215" t="s">
        <v>25</v>
      </c>
      <c r="E426" s="215">
        <v>70454973</v>
      </c>
      <c r="F426" s="215">
        <v>20</v>
      </c>
      <c r="G426" s="215" t="s">
        <v>700</v>
      </c>
      <c r="H426" s="221" t="s">
        <v>1449</v>
      </c>
      <c r="I426" s="234" t="s">
        <v>979</v>
      </c>
      <c r="J426" s="207">
        <v>27174.32</v>
      </c>
      <c r="K426" s="211"/>
      <c r="L426" s="127" t="str">
        <f t="shared" si="61"/>
        <v>0070454973000020</v>
      </c>
      <c r="M426" s="127">
        <f t="shared" si="69"/>
        <v>16</v>
      </c>
      <c r="N426" s="127" t="str">
        <f t="shared" si="62"/>
        <v>00000000/Z_DMA</v>
      </c>
      <c r="O426" s="236">
        <f t="shared" si="63"/>
        <v>0</v>
      </c>
      <c r="P426" s="236">
        <f t="shared" si="64"/>
        <v>0</v>
      </c>
      <c r="Q426" s="236">
        <f t="shared" si="64"/>
        <v>0</v>
      </c>
      <c r="R426" s="236">
        <f t="shared" si="64"/>
        <v>0</v>
      </c>
      <c r="S426" s="238">
        <f>IF(O426=1,0,IF(P426=1,'WHT Rates - MPEG HEVC VIA'!$H$3,IF(Q426=1,'WHT Rates - MPEG HEVC VIA'!$H$11,IF(R426=1,'Via Summary'!$B$9,_xlfn.XLOOKUP(D426,'WHT Rates'!$B$4:$B$56,'WHT Rates'!$C$4:$C$56)/100))))</f>
        <v>0.1</v>
      </c>
      <c r="T426" s="244">
        <f t="shared" si="65"/>
        <v>2717.4320000000002</v>
      </c>
      <c r="U426" s="238">
        <f>IF(O426=1,0,IF(P426=1,'WHT Rates - MPEG HEVC VIA'!$H$3,IF(Q426=1,'WHT Rates - MPEG HEVC VIA'!$H$11,IF(R426=1,'Via Summary'!$B$9,_xlfn.XLOOKUP(D426,'WHT Rates'!$B$4:$B$56,'WHT Rates'!$E$4:$E$56)/100))))</f>
        <v>0.1</v>
      </c>
      <c r="V426" s="244">
        <f t="shared" si="66"/>
        <v>0</v>
      </c>
      <c r="W426" s="251"/>
      <c r="X426" s="128">
        <f t="shared" si="67"/>
        <v>-2717.43</v>
      </c>
      <c r="Y426" s="128">
        <f t="shared" si="68"/>
        <v>0</v>
      </c>
      <c r="Z426" s="251"/>
      <c r="AA426" s="251"/>
      <c r="AB426" s="251"/>
    </row>
    <row r="427" spans="1:28" s="127" customFormat="1" x14ac:dyDescent="0.35">
      <c r="A427" s="214" t="s">
        <v>266</v>
      </c>
      <c r="B427" s="215">
        <v>120272</v>
      </c>
      <c r="C427" s="215" t="s">
        <v>24</v>
      </c>
      <c r="D427" s="215" t="s">
        <v>25</v>
      </c>
      <c r="E427" s="215">
        <v>70454955</v>
      </c>
      <c r="F427" s="215">
        <v>10</v>
      </c>
      <c r="G427" s="215" t="s">
        <v>718</v>
      </c>
      <c r="H427" s="221" t="s">
        <v>1450</v>
      </c>
      <c r="I427" s="234" t="s">
        <v>978</v>
      </c>
      <c r="J427" s="207">
        <v>90827.520000000004</v>
      </c>
      <c r="K427" s="211"/>
      <c r="L427" s="127" t="str">
        <f t="shared" si="61"/>
        <v>0070454955000010</v>
      </c>
      <c r="M427" s="127">
        <f t="shared" si="69"/>
        <v>16</v>
      </c>
      <c r="N427" s="127" t="str">
        <f t="shared" si="62"/>
        <v>00000000/Z_DTB</v>
      </c>
      <c r="O427" s="236">
        <f t="shared" si="63"/>
        <v>0</v>
      </c>
      <c r="P427" s="236">
        <f t="shared" si="64"/>
        <v>0</v>
      </c>
      <c r="Q427" s="236">
        <f t="shared" si="64"/>
        <v>0</v>
      </c>
      <c r="R427" s="236">
        <f t="shared" si="64"/>
        <v>0</v>
      </c>
      <c r="S427" s="238">
        <f>IF(O427=1,0,IF(P427=1,'WHT Rates - MPEG HEVC VIA'!$H$3,IF(Q427=1,'WHT Rates - MPEG HEVC VIA'!$H$11,IF(R427=1,'Via Summary'!$B$9,_xlfn.XLOOKUP(D427,'WHT Rates'!$B$4:$B$56,'WHT Rates'!$C$4:$C$56)/100))))</f>
        <v>0.1</v>
      </c>
      <c r="T427" s="244">
        <f t="shared" si="65"/>
        <v>9082.7520000000004</v>
      </c>
      <c r="U427" s="238">
        <f>IF(O427=1,0,IF(P427=1,'WHT Rates - MPEG HEVC VIA'!$H$3,IF(Q427=1,'WHT Rates - MPEG HEVC VIA'!$H$11,IF(R427=1,'Via Summary'!$B$9,_xlfn.XLOOKUP(D427,'WHT Rates'!$B$4:$B$56,'WHT Rates'!$E$4:$E$56)/100))))</f>
        <v>0.1</v>
      </c>
      <c r="V427" s="244">
        <f t="shared" si="66"/>
        <v>0</v>
      </c>
      <c r="W427" s="251"/>
      <c r="X427" s="128">
        <f t="shared" si="67"/>
        <v>-9082.75</v>
      </c>
      <c r="Y427" s="128">
        <f t="shared" si="68"/>
        <v>0</v>
      </c>
      <c r="Z427" s="251"/>
      <c r="AA427" s="251"/>
      <c r="AB427" s="251"/>
    </row>
    <row r="428" spans="1:28" s="127" customFormat="1" x14ac:dyDescent="0.35">
      <c r="A428" s="214" t="s">
        <v>266</v>
      </c>
      <c r="B428" s="215">
        <v>120272</v>
      </c>
      <c r="C428" s="215" t="s">
        <v>24</v>
      </c>
      <c r="D428" s="215" t="s">
        <v>25</v>
      </c>
      <c r="E428" s="215">
        <v>70454955</v>
      </c>
      <c r="F428" s="215">
        <v>20</v>
      </c>
      <c r="G428" s="215" t="s">
        <v>718</v>
      </c>
      <c r="H428" s="221" t="s">
        <v>1451</v>
      </c>
      <c r="I428" s="234" t="s">
        <v>978</v>
      </c>
      <c r="J428" s="207">
        <v>24997.98</v>
      </c>
      <c r="K428" s="211"/>
      <c r="L428" s="127" t="str">
        <f t="shared" si="61"/>
        <v>0070454955000020</v>
      </c>
      <c r="M428" s="127">
        <f t="shared" si="69"/>
        <v>16</v>
      </c>
      <c r="N428" s="127" t="str">
        <f t="shared" si="62"/>
        <v>00000000/Z_DTB</v>
      </c>
      <c r="O428" s="236">
        <f t="shared" si="63"/>
        <v>0</v>
      </c>
      <c r="P428" s="236">
        <f t="shared" si="64"/>
        <v>0</v>
      </c>
      <c r="Q428" s="236">
        <f t="shared" si="64"/>
        <v>0</v>
      </c>
      <c r="R428" s="236">
        <f t="shared" si="64"/>
        <v>0</v>
      </c>
      <c r="S428" s="238">
        <f>IF(O428=1,0,IF(P428=1,'WHT Rates - MPEG HEVC VIA'!$H$3,IF(Q428=1,'WHT Rates - MPEG HEVC VIA'!$H$11,IF(R428=1,'Via Summary'!$B$9,_xlfn.XLOOKUP(D428,'WHT Rates'!$B$4:$B$56,'WHT Rates'!$C$4:$C$56)/100))))</f>
        <v>0.1</v>
      </c>
      <c r="T428" s="244">
        <f t="shared" si="65"/>
        <v>2499.7980000000002</v>
      </c>
      <c r="U428" s="238">
        <f>IF(O428=1,0,IF(P428=1,'WHT Rates - MPEG HEVC VIA'!$H$3,IF(Q428=1,'WHT Rates - MPEG HEVC VIA'!$H$11,IF(R428=1,'Via Summary'!$B$9,_xlfn.XLOOKUP(D428,'WHT Rates'!$B$4:$B$56,'WHT Rates'!$E$4:$E$56)/100))))</f>
        <v>0.1</v>
      </c>
      <c r="V428" s="244">
        <f t="shared" si="66"/>
        <v>0</v>
      </c>
      <c r="W428" s="251"/>
      <c r="X428" s="128">
        <f t="shared" si="67"/>
        <v>-2499.8000000000002</v>
      </c>
      <c r="Y428" s="128">
        <f t="shared" si="68"/>
        <v>0</v>
      </c>
      <c r="Z428" s="251"/>
      <c r="AA428" s="251"/>
      <c r="AB428" s="251"/>
    </row>
    <row r="429" spans="1:28" s="127" customFormat="1" x14ac:dyDescent="0.35">
      <c r="A429" s="214" t="s">
        <v>436</v>
      </c>
      <c r="B429" s="215">
        <v>125357</v>
      </c>
      <c r="C429" s="215" t="s">
        <v>120</v>
      </c>
      <c r="D429" s="215" t="s">
        <v>121</v>
      </c>
      <c r="E429" s="215">
        <v>70454749</v>
      </c>
      <c r="F429" s="215">
        <v>10</v>
      </c>
      <c r="G429" s="215" t="s">
        <v>694</v>
      </c>
      <c r="H429" s="221" t="s">
        <v>1452</v>
      </c>
      <c r="I429" s="234" t="s">
        <v>978</v>
      </c>
      <c r="J429" s="207">
        <v>5006.3999999999996</v>
      </c>
      <c r="K429" s="211"/>
      <c r="L429" s="127" t="str">
        <f t="shared" si="61"/>
        <v>0070454749000010</v>
      </c>
      <c r="M429" s="127">
        <f t="shared" si="69"/>
        <v>16</v>
      </c>
      <c r="N429" s="127" t="str">
        <f t="shared" si="62"/>
        <v>00000000/Z_DTV</v>
      </c>
      <c r="O429" s="236">
        <f t="shared" si="63"/>
        <v>0</v>
      </c>
      <c r="P429" s="236">
        <f t="shared" si="64"/>
        <v>0</v>
      </c>
      <c r="Q429" s="236">
        <f t="shared" si="64"/>
        <v>0</v>
      </c>
      <c r="R429" s="236">
        <f t="shared" si="64"/>
        <v>0</v>
      </c>
      <c r="S429" s="238">
        <f>IF(O429=1,0,IF(P429=1,'WHT Rates - MPEG HEVC VIA'!$H$3,IF(Q429=1,'WHT Rates - MPEG HEVC VIA'!$H$11,IF(R429=1,'Via Summary'!$B$9,_xlfn.XLOOKUP(D429,'WHT Rates'!$B$4:$B$56,'WHT Rates'!$C$4:$C$56)/100))))</f>
        <v>0.2</v>
      </c>
      <c r="T429" s="244">
        <f t="shared" si="65"/>
        <v>1001.28</v>
      </c>
      <c r="U429" s="238">
        <f>IF(O429=1,0,IF(P429=1,'WHT Rates - MPEG HEVC VIA'!$H$3,IF(Q429=1,'WHT Rates - MPEG HEVC VIA'!$H$11,IF(R429=1,'Via Summary'!$B$9,_xlfn.XLOOKUP(D429,'WHT Rates'!$B$4:$B$56,'WHT Rates'!$E$4:$E$56)/100))))</f>
        <v>0.1</v>
      </c>
      <c r="V429" s="244">
        <f t="shared" si="66"/>
        <v>0</v>
      </c>
      <c r="W429" s="251"/>
      <c r="X429" s="128">
        <f t="shared" si="67"/>
        <v>-1001.28</v>
      </c>
      <c r="Y429" s="128">
        <f t="shared" si="68"/>
        <v>0</v>
      </c>
      <c r="Z429" s="251"/>
      <c r="AA429" s="251"/>
      <c r="AB429" s="251"/>
    </row>
    <row r="430" spans="1:28" s="127" customFormat="1" x14ac:dyDescent="0.35">
      <c r="A430" s="214" t="s">
        <v>635</v>
      </c>
      <c r="B430" s="215">
        <v>113150</v>
      </c>
      <c r="C430" s="215" t="s">
        <v>98</v>
      </c>
      <c r="D430" s="215" t="s">
        <v>99</v>
      </c>
      <c r="E430" s="215">
        <v>70454811</v>
      </c>
      <c r="F430" s="215">
        <v>10</v>
      </c>
      <c r="G430" s="215" t="s">
        <v>694</v>
      </c>
      <c r="H430" s="221" t="s">
        <v>1453</v>
      </c>
      <c r="I430" s="234" t="s">
        <v>978</v>
      </c>
      <c r="J430" s="207"/>
      <c r="K430" s="211">
        <v>3608.1</v>
      </c>
      <c r="L430" s="127" t="str">
        <f t="shared" si="61"/>
        <v>0070454811000010</v>
      </c>
      <c r="M430" s="127">
        <f t="shared" si="69"/>
        <v>16</v>
      </c>
      <c r="N430" s="127" t="str">
        <f t="shared" si="62"/>
        <v>00000000/Z_DTV</v>
      </c>
      <c r="O430" s="236">
        <f t="shared" si="63"/>
        <v>0</v>
      </c>
      <c r="P430" s="236">
        <f t="shared" si="64"/>
        <v>0</v>
      </c>
      <c r="Q430" s="236">
        <f t="shared" si="64"/>
        <v>0</v>
      </c>
      <c r="R430" s="236">
        <f t="shared" si="64"/>
        <v>0</v>
      </c>
      <c r="S430" s="238">
        <f>IF(O430=1,0,IF(P430=1,'WHT Rates - MPEG HEVC VIA'!$H$3,IF(Q430=1,'WHT Rates - MPEG HEVC VIA'!$H$11,IF(R430=1,'Via Summary'!$B$9,_xlfn.XLOOKUP(D430,'WHT Rates'!$B$4:$B$56,'WHT Rates'!$C$4:$C$56)/100))))</f>
        <v>0.16500000000000001</v>
      </c>
      <c r="T430" s="244">
        <f t="shared" si="65"/>
        <v>0</v>
      </c>
      <c r="U430" s="238">
        <f>IF(O430=1,0,IF(P430=1,'WHT Rates - MPEG HEVC VIA'!$H$3,IF(Q430=1,'WHT Rates - MPEG HEVC VIA'!$H$11,IF(R430=1,'Via Summary'!$B$9,_xlfn.XLOOKUP(D430,'WHT Rates'!$B$4:$B$56,'WHT Rates'!$E$4:$E$56)/100))))</f>
        <v>0.1</v>
      </c>
      <c r="V430" s="244">
        <f t="shared" si="66"/>
        <v>360.81</v>
      </c>
      <c r="W430" s="251"/>
      <c r="X430" s="128">
        <f t="shared" si="67"/>
        <v>0</v>
      </c>
      <c r="Y430" s="128">
        <f t="shared" si="68"/>
        <v>-360.81</v>
      </c>
      <c r="Z430" s="251"/>
      <c r="AA430" s="251"/>
      <c r="AB430" s="251"/>
    </row>
    <row r="431" spans="1:28" s="127" customFormat="1" x14ac:dyDescent="0.35">
      <c r="A431" s="214" t="s">
        <v>499</v>
      </c>
      <c r="B431" s="215">
        <v>105051</v>
      </c>
      <c r="C431" s="215" t="s">
        <v>24</v>
      </c>
      <c r="D431" s="215" t="s">
        <v>25</v>
      </c>
      <c r="E431" s="215">
        <v>70454986</v>
      </c>
      <c r="F431" s="215">
        <v>10</v>
      </c>
      <c r="G431" s="215" t="s">
        <v>697</v>
      </c>
      <c r="H431" s="221" t="s">
        <v>1454</v>
      </c>
      <c r="I431" s="234" t="s">
        <v>978</v>
      </c>
      <c r="J431" s="207">
        <v>3334.5</v>
      </c>
      <c r="K431" s="211"/>
      <c r="L431" s="127" t="str">
        <f t="shared" si="61"/>
        <v>0070454986000010</v>
      </c>
      <c r="M431" s="127">
        <f t="shared" si="69"/>
        <v>16</v>
      </c>
      <c r="N431" s="127" t="str">
        <f t="shared" si="62"/>
        <v>00000000/Z_SBA</v>
      </c>
      <c r="O431" s="236">
        <f t="shared" si="63"/>
        <v>0</v>
      </c>
      <c r="P431" s="236">
        <f t="shared" si="64"/>
        <v>0</v>
      </c>
      <c r="Q431" s="236">
        <f t="shared" si="64"/>
        <v>0</v>
      </c>
      <c r="R431" s="236">
        <f t="shared" si="64"/>
        <v>0</v>
      </c>
      <c r="S431" s="238">
        <f>IF(O431=1,0,IF(P431=1,'WHT Rates - MPEG HEVC VIA'!$H$3,IF(Q431=1,'WHT Rates - MPEG HEVC VIA'!$H$11,IF(R431=1,'Via Summary'!$B$9,_xlfn.XLOOKUP(D431,'WHT Rates'!$B$4:$B$56,'WHT Rates'!$C$4:$C$56)/100))))</f>
        <v>0.1</v>
      </c>
      <c r="T431" s="244">
        <f t="shared" si="65"/>
        <v>333.45000000000005</v>
      </c>
      <c r="U431" s="238">
        <f>IF(O431=1,0,IF(P431=1,'WHT Rates - MPEG HEVC VIA'!$H$3,IF(Q431=1,'WHT Rates - MPEG HEVC VIA'!$H$11,IF(R431=1,'Via Summary'!$B$9,_xlfn.XLOOKUP(D431,'WHT Rates'!$B$4:$B$56,'WHT Rates'!$E$4:$E$56)/100))))</f>
        <v>0.1</v>
      </c>
      <c r="V431" s="244">
        <f t="shared" si="66"/>
        <v>0</v>
      </c>
      <c r="W431" s="251"/>
      <c r="X431" s="128">
        <f t="shared" si="67"/>
        <v>-333.45</v>
      </c>
      <c r="Y431" s="128">
        <f t="shared" si="68"/>
        <v>0</v>
      </c>
      <c r="Z431" s="251"/>
      <c r="AA431" s="251"/>
      <c r="AB431" s="251"/>
    </row>
    <row r="432" spans="1:28" s="127" customFormat="1" x14ac:dyDescent="0.35">
      <c r="A432" s="214" t="s">
        <v>499</v>
      </c>
      <c r="B432" s="215">
        <v>105051</v>
      </c>
      <c r="C432" s="215" t="s">
        <v>24</v>
      </c>
      <c r="D432" s="215" t="s">
        <v>25</v>
      </c>
      <c r="E432" s="215">
        <v>70454986</v>
      </c>
      <c r="F432" s="215">
        <v>20</v>
      </c>
      <c r="G432" s="215" t="s">
        <v>747</v>
      </c>
      <c r="H432" s="221" t="s">
        <v>1455</v>
      </c>
      <c r="I432" s="234" t="s">
        <v>978</v>
      </c>
      <c r="J432" s="207">
        <v>6723</v>
      </c>
      <c r="K432" s="211"/>
      <c r="L432" s="127" t="str">
        <f t="shared" si="61"/>
        <v>0070454986000020</v>
      </c>
      <c r="M432" s="127">
        <f t="shared" si="69"/>
        <v>16</v>
      </c>
      <c r="N432" s="127" t="str">
        <f t="shared" si="62"/>
        <v>00000000/Z_DVD</v>
      </c>
      <c r="O432" s="236">
        <f t="shared" si="63"/>
        <v>0</v>
      </c>
      <c r="P432" s="236">
        <f t="shared" si="64"/>
        <v>0</v>
      </c>
      <c r="Q432" s="236">
        <f t="shared" si="64"/>
        <v>0</v>
      </c>
      <c r="R432" s="236">
        <f t="shared" si="64"/>
        <v>0</v>
      </c>
      <c r="S432" s="238">
        <f>IF(O432=1,0,IF(P432=1,'WHT Rates - MPEG HEVC VIA'!$H$3,IF(Q432=1,'WHT Rates - MPEG HEVC VIA'!$H$11,IF(R432=1,'Via Summary'!$B$9,_xlfn.XLOOKUP(D432,'WHT Rates'!$B$4:$B$56,'WHT Rates'!$C$4:$C$56)/100))))</f>
        <v>0.1</v>
      </c>
      <c r="T432" s="244">
        <f t="shared" si="65"/>
        <v>672.30000000000007</v>
      </c>
      <c r="U432" s="238">
        <f>IF(O432=1,0,IF(P432=1,'WHT Rates - MPEG HEVC VIA'!$H$3,IF(Q432=1,'WHT Rates - MPEG HEVC VIA'!$H$11,IF(R432=1,'Via Summary'!$B$9,_xlfn.XLOOKUP(D432,'WHT Rates'!$B$4:$B$56,'WHT Rates'!$E$4:$E$56)/100))))</f>
        <v>0.1</v>
      </c>
      <c r="V432" s="244">
        <f t="shared" si="66"/>
        <v>0</v>
      </c>
      <c r="W432" s="251"/>
      <c r="X432" s="128">
        <f t="shared" si="67"/>
        <v>-672.3</v>
      </c>
      <c r="Y432" s="128">
        <f t="shared" si="68"/>
        <v>0</v>
      </c>
      <c r="Z432" s="251"/>
      <c r="AA432" s="251"/>
      <c r="AB432" s="251"/>
    </row>
    <row r="433" spans="1:28" s="127" customFormat="1" x14ac:dyDescent="0.35">
      <c r="A433" s="214" t="s">
        <v>87</v>
      </c>
      <c r="B433" s="215">
        <v>105221</v>
      </c>
      <c r="C433" s="215" t="s">
        <v>77</v>
      </c>
      <c r="D433" s="215" t="s">
        <v>78</v>
      </c>
      <c r="E433" s="215">
        <v>70454853</v>
      </c>
      <c r="F433" s="215">
        <v>10</v>
      </c>
      <c r="G433" s="215" t="s">
        <v>704</v>
      </c>
      <c r="H433" s="221" t="s">
        <v>1456</v>
      </c>
      <c r="I433" s="234" t="s">
        <v>978</v>
      </c>
      <c r="J433" s="207">
        <v>124039</v>
      </c>
      <c r="K433" s="211"/>
      <c r="L433" s="127" t="str">
        <f t="shared" si="61"/>
        <v>0070454853000010</v>
      </c>
      <c r="M433" s="127">
        <f t="shared" si="69"/>
        <v>16</v>
      </c>
      <c r="N433" s="127" t="str">
        <f t="shared" si="62"/>
        <v>00000000/Z_CVD</v>
      </c>
      <c r="O433" s="236">
        <f t="shared" si="63"/>
        <v>0</v>
      </c>
      <c r="P433" s="236">
        <f t="shared" si="64"/>
        <v>0</v>
      </c>
      <c r="Q433" s="236">
        <f t="shared" si="64"/>
        <v>0</v>
      </c>
      <c r="R433" s="236">
        <f t="shared" si="64"/>
        <v>0</v>
      </c>
      <c r="S433" s="238">
        <f>IF(O433=1,0,IF(P433=1,'WHT Rates - MPEG HEVC VIA'!$H$3,IF(Q433=1,'WHT Rates - MPEG HEVC VIA'!$H$11,IF(R433=1,'Via Summary'!$B$9,_xlfn.XLOOKUP(D433,'WHT Rates'!$B$4:$B$56,'WHT Rates'!$C$4:$C$56)/100))))</f>
        <v>0</v>
      </c>
      <c r="T433" s="244">
        <f t="shared" si="65"/>
        <v>0</v>
      </c>
      <c r="U433" s="238">
        <f>IF(O433=1,0,IF(P433=1,'WHT Rates - MPEG HEVC VIA'!$H$3,IF(Q433=1,'WHT Rates - MPEG HEVC VIA'!$H$11,IF(R433=1,'Via Summary'!$B$9,_xlfn.XLOOKUP(D433,'WHT Rates'!$B$4:$B$56,'WHT Rates'!$E$4:$E$56)/100))))</f>
        <v>0</v>
      </c>
      <c r="V433" s="244">
        <f t="shared" si="66"/>
        <v>0</v>
      </c>
      <c r="W433" s="251"/>
      <c r="X433" s="128">
        <f t="shared" si="67"/>
        <v>0</v>
      </c>
      <c r="Y433" s="128">
        <f t="shared" si="68"/>
        <v>0</v>
      </c>
      <c r="Z433" s="251"/>
      <c r="AA433" s="251"/>
      <c r="AB433" s="251"/>
    </row>
    <row r="434" spans="1:28" s="127" customFormat="1" x14ac:dyDescent="0.35">
      <c r="A434" s="214" t="s">
        <v>87</v>
      </c>
      <c r="B434" s="215">
        <v>105221</v>
      </c>
      <c r="C434" s="215" t="s">
        <v>77</v>
      </c>
      <c r="D434" s="215" t="s">
        <v>78</v>
      </c>
      <c r="E434" s="215">
        <v>70454853</v>
      </c>
      <c r="F434" s="215">
        <v>20</v>
      </c>
      <c r="G434" s="215" t="s">
        <v>706</v>
      </c>
      <c r="H434" s="221" t="s">
        <v>1457</v>
      </c>
      <c r="I434" s="234" t="s">
        <v>978</v>
      </c>
      <c r="J434" s="207">
        <v>3251</v>
      </c>
      <c r="K434" s="211"/>
      <c r="L434" s="127" t="str">
        <f t="shared" si="61"/>
        <v>0070454853000020</v>
      </c>
      <c r="M434" s="127">
        <f t="shared" si="69"/>
        <v>16</v>
      </c>
      <c r="N434" s="127" t="str">
        <f t="shared" si="62"/>
        <v>00000000/Z_CSD</v>
      </c>
      <c r="O434" s="236">
        <f t="shared" si="63"/>
        <v>0</v>
      </c>
      <c r="P434" s="236">
        <f t="shared" si="64"/>
        <v>0</v>
      </c>
      <c r="Q434" s="236">
        <f t="shared" si="64"/>
        <v>0</v>
      </c>
      <c r="R434" s="236">
        <f t="shared" si="64"/>
        <v>0</v>
      </c>
      <c r="S434" s="238">
        <f>IF(O434=1,0,IF(P434=1,'WHT Rates - MPEG HEVC VIA'!$H$3,IF(Q434=1,'WHT Rates - MPEG HEVC VIA'!$H$11,IF(R434=1,'Via Summary'!$B$9,_xlfn.XLOOKUP(D434,'WHT Rates'!$B$4:$B$56,'WHT Rates'!$C$4:$C$56)/100))))</f>
        <v>0</v>
      </c>
      <c r="T434" s="244">
        <f t="shared" si="65"/>
        <v>0</v>
      </c>
      <c r="U434" s="238">
        <f>IF(O434=1,0,IF(P434=1,'WHT Rates - MPEG HEVC VIA'!$H$3,IF(Q434=1,'WHT Rates - MPEG HEVC VIA'!$H$11,IF(R434=1,'Via Summary'!$B$9,_xlfn.XLOOKUP(D434,'WHT Rates'!$B$4:$B$56,'WHT Rates'!$E$4:$E$56)/100))))</f>
        <v>0</v>
      </c>
      <c r="V434" s="244">
        <f t="shared" si="66"/>
        <v>0</v>
      </c>
      <c r="W434" s="251"/>
      <c r="X434" s="128">
        <f t="shared" si="67"/>
        <v>0</v>
      </c>
      <c r="Y434" s="128">
        <f t="shared" si="68"/>
        <v>0</v>
      </c>
      <c r="Z434" s="251"/>
      <c r="AA434" s="251"/>
      <c r="AB434" s="251"/>
    </row>
    <row r="435" spans="1:28" s="127" customFormat="1" x14ac:dyDescent="0.35">
      <c r="A435" s="214" t="s">
        <v>87</v>
      </c>
      <c r="B435" s="215">
        <v>105221</v>
      </c>
      <c r="C435" s="215" t="s">
        <v>77</v>
      </c>
      <c r="D435" s="215" t="s">
        <v>78</v>
      </c>
      <c r="E435" s="215">
        <v>70454853</v>
      </c>
      <c r="F435" s="215">
        <v>30</v>
      </c>
      <c r="G435" s="215" t="s">
        <v>754</v>
      </c>
      <c r="H435" s="221" t="s">
        <v>1458</v>
      </c>
      <c r="I435" s="234" t="s">
        <v>978</v>
      </c>
      <c r="J435" s="207">
        <v>218.8</v>
      </c>
      <c r="K435" s="211"/>
      <c r="L435" s="127" t="str">
        <f t="shared" si="61"/>
        <v>0070454853000030</v>
      </c>
      <c r="M435" s="127">
        <f t="shared" si="69"/>
        <v>16</v>
      </c>
      <c r="N435" s="127" t="str">
        <f t="shared" si="62"/>
        <v>00000000/Z_DVW-4</v>
      </c>
      <c r="O435" s="236">
        <f t="shared" si="63"/>
        <v>0</v>
      </c>
      <c r="P435" s="236">
        <f t="shared" si="64"/>
        <v>0</v>
      </c>
      <c r="Q435" s="236">
        <f t="shared" si="64"/>
        <v>0</v>
      </c>
      <c r="R435" s="236">
        <f t="shared" si="64"/>
        <v>0</v>
      </c>
      <c r="S435" s="238">
        <f>IF(O435=1,0,IF(P435=1,'WHT Rates - MPEG HEVC VIA'!$H$3,IF(Q435=1,'WHT Rates - MPEG HEVC VIA'!$H$11,IF(R435=1,'Via Summary'!$B$9,_xlfn.XLOOKUP(D435,'WHT Rates'!$B$4:$B$56,'WHT Rates'!$C$4:$C$56)/100))))</f>
        <v>0</v>
      </c>
      <c r="T435" s="244">
        <f t="shared" si="65"/>
        <v>0</v>
      </c>
      <c r="U435" s="238">
        <f>IF(O435=1,0,IF(P435=1,'WHT Rates - MPEG HEVC VIA'!$H$3,IF(Q435=1,'WHT Rates - MPEG HEVC VIA'!$H$11,IF(R435=1,'Via Summary'!$B$9,_xlfn.XLOOKUP(D435,'WHT Rates'!$B$4:$B$56,'WHT Rates'!$E$4:$E$56)/100))))</f>
        <v>0</v>
      </c>
      <c r="V435" s="244">
        <f t="shared" si="66"/>
        <v>0</v>
      </c>
      <c r="W435" s="251"/>
      <c r="X435" s="128">
        <f t="shared" si="67"/>
        <v>0</v>
      </c>
      <c r="Y435" s="128">
        <f t="shared" si="68"/>
        <v>0</v>
      </c>
      <c r="Z435" s="251"/>
      <c r="AA435" s="251"/>
      <c r="AB435" s="251"/>
    </row>
    <row r="436" spans="1:28" s="127" customFormat="1" x14ac:dyDescent="0.35">
      <c r="A436" s="214" t="s">
        <v>87</v>
      </c>
      <c r="B436" s="215">
        <v>105221</v>
      </c>
      <c r="C436" s="215" t="s">
        <v>77</v>
      </c>
      <c r="D436" s="215" t="s">
        <v>78</v>
      </c>
      <c r="E436" s="215">
        <v>70454853</v>
      </c>
      <c r="F436" s="215">
        <v>40</v>
      </c>
      <c r="G436" s="215" t="s">
        <v>754</v>
      </c>
      <c r="H436" s="221" t="s">
        <v>1459</v>
      </c>
      <c r="I436" s="234" t="s">
        <v>978</v>
      </c>
      <c r="J436" s="207">
        <v>363.6</v>
      </c>
      <c r="K436" s="211"/>
      <c r="L436" s="127" t="str">
        <f t="shared" si="61"/>
        <v>0070454853000040</v>
      </c>
      <c r="M436" s="127">
        <f t="shared" si="69"/>
        <v>16</v>
      </c>
      <c r="N436" s="127" t="str">
        <f t="shared" si="62"/>
        <v>00000000/Z_DVW-4</v>
      </c>
      <c r="O436" s="236">
        <f t="shared" si="63"/>
        <v>0</v>
      </c>
      <c r="P436" s="236">
        <f t="shared" si="64"/>
        <v>0</v>
      </c>
      <c r="Q436" s="236">
        <f t="shared" si="64"/>
        <v>0</v>
      </c>
      <c r="R436" s="236">
        <f t="shared" si="64"/>
        <v>0</v>
      </c>
      <c r="S436" s="238">
        <f>IF(O436=1,0,IF(P436=1,'WHT Rates - MPEG HEVC VIA'!$H$3,IF(Q436=1,'WHT Rates - MPEG HEVC VIA'!$H$11,IF(R436=1,'Via Summary'!$B$9,_xlfn.XLOOKUP(D436,'WHT Rates'!$B$4:$B$56,'WHT Rates'!$C$4:$C$56)/100))))</f>
        <v>0</v>
      </c>
      <c r="T436" s="244">
        <f t="shared" si="65"/>
        <v>0</v>
      </c>
      <c r="U436" s="238">
        <f>IF(O436=1,0,IF(P436=1,'WHT Rates - MPEG HEVC VIA'!$H$3,IF(Q436=1,'WHT Rates - MPEG HEVC VIA'!$H$11,IF(R436=1,'Via Summary'!$B$9,_xlfn.XLOOKUP(D436,'WHT Rates'!$B$4:$B$56,'WHT Rates'!$E$4:$E$56)/100))))</f>
        <v>0</v>
      </c>
      <c r="V436" s="244">
        <f t="shared" si="66"/>
        <v>0</v>
      </c>
      <c r="W436" s="251"/>
      <c r="X436" s="128">
        <f t="shared" si="67"/>
        <v>0</v>
      </c>
      <c r="Y436" s="128">
        <f t="shared" si="68"/>
        <v>0</v>
      </c>
      <c r="Z436" s="251"/>
      <c r="AA436" s="251"/>
      <c r="AB436" s="251"/>
    </row>
    <row r="437" spans="1:28" s="127" customFormat="1" x14ac:dyDescent="0.35">
      <c r="A437" s="214" t="s">
        <v>87</v>
      </c>
      <c r="B437" s="215">
        <v>105221</v>
      </c>
      <c r="C437" s="215" t="s">
        <v>77</v>
      </c>
      <c r="D437" s="215" t="s">
        <v>78</v>
      </c>
      <c r="E437" s="215">
        <v>70454853</v>
      </c>
      <c r="F437" s="215">
        <v>50</v>
      </c>
      <c r="G437" s="215" t="s">
        <v>754</v>
      </c>
      <c r="H437" s="221" t="s">
        <v>1460</v>
      </c>
      <c r="I437" s="234" t="s">
        <v>978</v>
      </c>
      <c r="J437" s="207">
        <v>363.6</v>
      </c>
      <c r="K437" s="211"/>
      <c r="L437" s="127" t="str">
        <f t="shared" si="61"/>
        <v>0070454853000050</v>
      </c>
      <c r="M437" s="127">
        <f t="shared" si="69"/>
        <v>16</v>
      </c>
      <c r="N437" s="127" t="str">
        <f t="shared" si="62"/>
        <v>00000000/Z_DVW-4</v>
      </c>
      <c r="O437" s="236">
        <f t="shared" si="63"/>
        <v>0</v>
      </c>
      <c r="P437" s="236">
        <f t="shared" si="64"/>
        <v>0</v>
      </c>
      <c r="Q437" s="236">
        <f t="shared" si="64"/>
        <v>0</v>
      </c>
      <c r="R437" s="236">
        <f t="shared" si="64"/>
        <v>0</v>
      </c>
      <c r="S437" s="238">
        <f>IF(O437=1,0,IF(P437=1,'WHT Rates - MPEG HEVC VIA'!$H$3,IF(Q437=1,'WHT Rates - MPEG HEVC VIA'!$H$11,IF(R437=1,'Via Summary'!$B$9,_xlfn.XLOOKUP(D437,'WHT Rates'!$B$4:$B$56,'WHT Rates'!$C$4:$C$56)/100))))</f>
        <v>0</v>
      </c>
      <c r="T437" s="244">
        <f t="shared" si="65"/>
        <v>0</v>
      </c>
      <c r="U437" s="238">
        <f>IF(O437=1,0,IF(P437=1,'WHT Rates - MPEG HEVC VIA'!$H$3,IF(Q437=1,'WHT Rates - MPEG HEVC VIA'!$H$11,IF(R437=1,'Via Summary'!$B$9,_xlfn.XLOOKUP(D437,'WHT Rates'!$B$4:$B$56,'WHT Rates'!$E$4:$E$56)/100))))</f>
        <v>0</v>
      </c>
      <c r="V437" s="244">
        <f t="shared" si="66"/>
        <v>0</v>
      </c>
      <c r="W437" s="251"/>
      <c r="X437" s="128">
        <f t="shared" si="67"/>
        <v>0</v>
      </c>
      <c r="Y437" s="128">
        <f t="shared" si="68"/>
        <v>0</v>
      </c>
      <c r="Z437" s="251"/>
      <c r="AA437" s="251"/>
      <c r="AB437" s="251"/>
    </row>
    <row r="438" spans="1:28" s="127" customFormat="1" x14ac:dyDescent="0.35">
      <c r="A438" s="214" t="s">
        <v>87</v>
      </c>
      <c r="B438" s="215">
        <v>105221</v>
      </c>
      <c r="C438" s="215" t="s">
        <v>77</v>
      </c>
      <c r="D438" s="215" t="s">
        <v>78</v>
      </c>
      <c r="E438" s="215">
        <v>70454867</v>
      </c>
      <c r="F438" s="215">
        <v>10</v>
      </c>
      <c r="G438" s="215" t="s">
        <v>736</v>
      </c>
      <c r="H438" s="221" t="s">
        <v>1461</v>
      </c>
      <c r="I438" s="234" t="s">
        <v>980</v>
      </c>
      <c r="J438" s="207">
        <v>385</v>
      </c>
      <c r="K438" s="211"/>
      <c r="L438" s="127" t="str">
        <f t="shared" si="61"/>
        <v>0070454867000010</v>
      </c>
      <c r="M438" s="127">
        <f t="shared" si="69"/>
        <v>16</v>
      </c>
      <c r="N438" s="127" t="str">
        <f t="shared" si="62"/>
        <v>00000000/Z_DSNR</v>
      </c>
      <c r="O438" s="236">
        <f t="shared" si="63"/>
        <v>0</v>
      </c>
      <c r="P438" s="236">
        <f t="shared" si="64"/>
        <v>0</v>
      </c>
      <c r="Q438" s="236">
        <f t="shared" si="64"/>
        <v>0</v>
      </c>
      <c r="R438" s="236">
        <f t="shared" si="64"/>
        <v>0</v>
      </c>
      <c r="S438" s="238">
        <f>IF(O438=1,0,IF(P438=1,'WHT Rates - MPEG HEVC VIA'!$H$3,IF(Q438=1,'WHT Rates - MPEG HEVC VIA'!$H$11,IF(R438=1,'Via Summary'!$B$9,_xlfn.XLOOKUP(D438,'WHT Rates'!$B$4:$B$56,'WHT Rates'!$C$4:$C$56)/100))))</f>
        <v>0</v>
      </c>
      <c r="T438" s="244">
        <f t="shared" si="65"/>
        <v>0</v>
      </c>
      <c r="U438" s="238">
        <f>IF(O438=1,0,IF(P438=1,'WHT Rates - MPEG HEVC VIA'!$H$3,IF(Q438=1,'WHT Rates - MPEG HEVC VIA'!$H$11,IF(R438=1,'Via Summary'!$B$9,_xlfn.XLOOKUP(D438,'WHT Rates'!$B$4:$B$56,'WHT Rates'!$E$4:$E$56)/100))))</f>
        <v>0</v>
      </c>
      <c r="V438" s="244">
        <f t="shared" si="66"/>
        <v>0</v>
      </c>
      <c r="W438" s="251"/>
      <c r="X438" s="128">
        <f t="shared" si="67"/>
        <v>0</v>
      </c>
      <c r="Y438" s="128">
        <f t="shared" si="68"/>
        <v>0</v>
      </c>
      <c r="Z438" s="251"/>
      <c r="AA438" s="251"/>
      <c r="AB438" s="251"/>
    </row>
    <row r="439" spans="1:28" s="127" customFormat="1" x14ac:dyDescent="0.35">
      <c r="A439" s="214" t="s">
        <v>944</v>
      </c>
      <c r="B439" s="215">
        <v>127728</v>
      </c>
      <c r="C439" s="215" t="s">
        <v>98</v>
      </c>
      <c r="D439" s="215" t="s">
        <v>99</v>
      </c>
      <c r="E439" s="215">
        <v>70455056</v>
      </c>
      <c r="F439" s="215">
        <v>10</v>
      </c>
      <c r="G439" s="215" t="s">
        <v>715</v>
      </c>
      <c r="H439" s="221" t="s">
        <v>1462</v>
      </c>
      <c r="I439" s="234" t="s">
        <v>980</v>
      </c>
      <c r="J439" s="207"/>
      <c r="K439" s="211">
        <v>13.5</v>
      </c>
      <c r="L439" s="127" t="str">
        <f t="shared" si="61"/>
        <v>0070455056000010</v>
      </c>
      <c r="M439" s="127">
        <f t="shared" si="69"/>
        <v>16</v>
      </c>
      <c r="N439" s="127" t="str">
        <f t="shared" si="62"/>
        <v>00000000/Z_NLE</v>
      </c>
      <c r="O439" s="236">
        <f t="shared" si="63"/>
        <v>0</v>
      </c>
      <c r="P439" s="236">
        <f t="shared" si="64"/>
        <v>0</v>
      </c>
      <c r="Q439" s="236">
        <f t="shared" si="64"/>
        <v>0</v>
      </c>
      <c r="R439" s="236">
        <f t="shared" si="64"/>
        <v>0</v>
      </c>
      <c r="S439" s="238">
        <f>IF(O439=1,0,IF(P439=1,'WHT Rates - MPEG HEVC VIA'!$H$3,IF(Q439=1,'WHT Rates - MPEG HEVC VIA'!$H$11,IF(R439=1,'Via Summary'!$B$9,_xlfn.XLOOKUP(D439,'WHT Rates'!$B$4:$B$56,'WHT Rates'!$C$4:$C$56)/100))))</f>
        <v>0.16500000000000001</v>
      </c>
      <c r="T439" s="244">
        <f t="shared" si="65"/>
        <v>0</v>
      </c>
      <c r="U439" s="238">
        <f>IF(O439=1,0,IF(P439=1,'WHT Rates - MPEG HEVC VIA'!$H$3,IF(Q439=1,'WHT Rates - MPEG HEVC VIA'!$H$11,IF(R439=1,'Via Summary'!$B$9,_xlfn.XLOOKUP(D439,'WHT Rates'!$B$4:$B$56,'WHT Rates'!$E$4:$E$56)/100))))</f>
        <v>0.1</v>
      </c>
      <c r="V439" s="244">
        <f t="shared" si="66"/>
        <v>1.35</v>
      </c>
      <c r="W439" s="251"/>
      <c r="X439" s="128">
        <f t="shared" si="67"/>
        <v>0</v>
      </c>
      <c r="Y439" s="128">
        <f t="shared" si="68"/>
        <v>-1.35</v>
      </c>
      <c r="Z439" s="251"/>
      <c r="AA439" s="251"/>
      <c r="AB439" s="251"/>
    </row>
    <row r="440" spans="1:28" s="127" customFormat="1" x14ac:dyDescent="0.35">
      <c r="A440" s="214" t="s">
        <v>156</v>
      </c>
      <c r="B440" s="215">
        <v>105681</v>
      </c>
      <c r="C440" s="215" t="s">
        <v>136</v>
      </c>
      <c r="D440" s="215" t="s">
        <v>137</v>
      </c>
      <c r="E440" s="215">
        <v>70454741</v>
      </c>
      <c r="F440" s="215">
        <v>10</v>
      </c>
      <c r="G440" s="215" t="s">
        <v>738</v>
      </c>
      <c r="H440" s="221" t="s">
        <v>1463</v>
      </c>
      <c r="I440" s="234" t="s">
        <v>978</v>
      </c>
      <c r="J440" s="207">
        <v>2186</v>
      </c>
      <c r="K440" s="211"/>
      <c r="L440" s="127" t="str">
        <f t="shared" si="61"/>
        <v>0070454741000010</v>
      </c>
      <c r="M440" s="127">
        <f t="shared" si="69"/>
        <v>16</v>
      </c>
      <c r="N440" s="127" t="str">
        <f t="shared" si="62"/>
        <v>00000000/Z_DVD-4</v>
      </c>
      <c r="O440" s="236">
        <f t="shared" si="63"/>
        <v>0</v>
      </c>
      <c r="P440" s="236">
        <f t="shared" si="64"/>
        <v>0</v>
      </c>
      <c r="Q440" s="236">
        <f t="shared" si="64"/>
        <v>0</v>
      </c>
      <c r="R440" s="236">
        <f t="shared" si="64"/>
        <v>0</v>
      </c>
      <c r="S440" s="238">
        <f>IF(O440=1,0,IF(P440=1,'WHT Rates - MPEG HEVC VIA'!$H$3,IF(Q440=1,'WHT Rates - MPEG HEVC VIA'!$H$11,IF(R440=1,'Via Summary'!$B$9,_xlfn.XLOOKUP(D440,'WHT Rates'!$B$4:$B$56,'WHT Rates'!$C$4:$C$56)/100))))</f>
        <v>0</v>
      </c>
      <c r="T440" s="244">
        <f t="shared" si="65"/>
        <v>0</v>
      </c>
      <c r="U440" s="238">
        <f>IF(O440=1,0,IF(P440=1,'WHT Rates - MPEG HEVC VIA'!$H$3,IF(Q440=1,'WHT Rates - MPEG HEVC VIA'!$H$11,IF(R440=1,'Via Summary'!$B$9,_xlfn.XLOOKUP(D440,'WHT Rates'!$B$4:$B$56,'WHT Rates'!$E$4:$E$56)/100))))</f>
        <v>0</v>
      </c>
      <c r="V440" s="244">
        <f t="shared" si="66"/>
        <v>0</v>
      </c>
      <c r="W440" s="251"/>
      <c r="X440" s="128">
        <f t="shared" si="67"/>
        <v>0</v>
      </c>
      <c r="Y440" s="128">
        <f t="shared" si="68"/>
        <v>0</v>
      </c>
      <c r="Z440" s="251"/>
      <c r="AA440" s="251"/>
      <c r="AB440" s="251"/>
    </row>
    <row r="441" spans="1:28" s="127" customFormat="1" x14ac:dyDescent="0.35">
      <c r="A441" s="214" t="s">
        <v>107</v>
      </c>
      <c r="B441" s="215">
        <v>105303</v>
      </c>
      <c r="C441" s="215" t="s">
        <v>98</v>
      </c>
      <c r="D441" s="215" t="s">
        <v>99</v>
      </c>
      <c r="E441" s="215">
        <v>70454879</v>
      </c>
      <c r="F441" s="215">
        <v>10</v>
      </c>
      <c r="G441" s="215" t="s">
        <v>732</v>
      </c>
      <c r="H441" s="221" t="s">
        <v>1464</v>
      </c>
      <c r="I441" s="234" t="s">
        <v>979</v>
      </c>
      <c r="J441" s="207"/>
      <c r="K441" s="211">
        <v>309797.18</v>
      </c>
      <c r="L441" s="127" t="str">
        <f t="shared" si="61"/>
        <v>0070454879000010</v>
      </c>
      <c r="M441" s="127">
        <f t="shared" si="69"/>
        <v>16</v>
      </c>
      <c r="N441" s="127" t="str">
        <f t="shared" si="62"/>
        <v>00000000/Z_STM</v>
      </c>
      <c r="O441" s="236">
        <f t="shared" si="63"/>
        <v>0</v>
      </c>
      <c r="P441" s="236">
        <f t="shared" si="64"/>
        <v>0</v>
      </c>
      <c r="Q441" s="236">
        <f t="shared" si="64"/>
        <v>0</v>
      </c>
      <c r="R441" s="236">
        <f t="shared" si="64"/>
        <v>0</v>
      </c>
      <c r="S441" s="238">
        <f>IF(O441=1,0,IF(P441=1,'WHT Rates - MPEG HEVC VIA'!$H$3,IF(Q441=1,'WHT Rates - MPEG HEVC VIA'!$H$11,IF(R441=1,'Via Summary'!$B$9,_xlfn.XLOOKUP(D441,'WHT Rates'!$B$4:$B$56,'WHT Rates'!$C$4:$C$56)/100))))</f>
        <v>0.16500000000000001</v>
      </c>
      <c r="T441" s="244">
        <f t="shared" si="65"/>
        <v>0</v>
      </c>
      <c r="U441" s="238">
        <f>IF(O441=1,0,IF(P441=1,'WHT Rates - MPEG HEVC VIA'!$H$3,IF(Q441=1,'WHT Rates - MPEG HEVC VIA'!$H$11,IF(R441=1,'Via Summary'!$B$9,_xlfn.XLOOKUP(D441,'WHT Rates'!$B$4:$B$56,'WHT Rates'!$E$4:$E$56)/100))))</f>
        <v>0.1</v>
      </c>
      <c r="V441" s="244">
        <f t="shared" si="66"/>
        <v>30979.718000000001</v>
      </c>
      <c r="W441" s="251"/>
      <c r="X441" s="128">
        <f t="shared" si="67"/>
        <v>0</v>
      </c>
      <c r="Y441" s="128">
        <f t="shared" si="68"/>
        <v>-30979.72</v>
      </c>
      <c r="Z441" s="251"/>
      <c r="AA441" s="251"/>
      <c r="AB441" s="251"/>
    </row>
    <row r="442" spans="1:28" s="127" customFormat="1" x14ac:dyDescent="0.35">
      <c r="A442" s="214" t="s">
        <v>107</v>
      </c>
      <c r="B442" s="215">
        <v>105303</v>
      </c>
      <c r="C442" s="215" t="s">
        <v>98</v>
      </c>
      <c r="D442" s="215" t="s">
        <v>99</v>
      </c>
      <c r="E442" s="215">
        <v>70454879</v>
      </c>
      <c r="F442" s="215">
        <v>20</v>
      </c>
      <c r="G442" s="215" t="s">
        <v>732</v>
      </c>
      <c r="H442" s="221" t="s">
        <v>1465</v>
      </c>
      <c r="I442" s="234" t="s">
        <v>979</v>
      </c>
      <c r="J442" s="207"/>
      <c r="K442" s="211">
        <v>548081.19999999995</v>
      </c>
      <c r="L442" s="127" t="str">
        <f t="shared" si="61"/>
        <v>0070454879000020</v>
      </c>
      <c r="M442" s="127">
        <f t="shared" si="69"/>
        <v>16</v>
      </c>
      <c r="N442" s="127" t="str">
        <f t="shared" si="62"/>
        <v>00000000/Z_STM</v>
      </c>
      <c r="O442" s="236">
        <f t="shared" si="63"/>
        <v>0</v>
      </c>
      <c r="P442" s="236">
        <f t="shared" si="64"/>
        <v>0</v>
      </c>
      <c r="Q442" s="236">
        <f t="shared" si="64"/>
        <v>0</v>
      </c>
      <c r="R442" s="236">
        <f t="shared" si="64"/>
        <v>0</v>
      </c>
      <c r="S442" s="238">
        <f>IF(O442=1,0,IF(P442=1,'WHT Rates - MPEG HEVC VIA'!$H$3,IF(Q442=1,'WHT Rates - MPEG HEVC VIA'!$H$11,IF(R442=1,'Via Summary'!$B$9,_xlfn.XLOOKUP(D442,'WHT Rates'!$B$4:$B$56,'WHT Rates'!$C$4:$C$56)/100))))</f>
        <v>0.16500000000000001</v>
      </c>
      <c r="T442" s="244">
        <f t="shared" si="65"/>
        <v>0</v>
      </c>
      <c r="U442" s="238">
        <f>IF(O442=1,0,IF(P442=1,'WHT Rates - MPEG HEVC VIA'!$H$3,IF(Q442=1,'WHT Rates - MPEG HEVC VIA'!$H$11,IF(R442=1,'Via Summary'!$B$9,_xlfn.XLOOKUP(D442,'WHT Rates'!$B$4:$B$56,'WHT Rates'!$E$4:$E$56)/100))))</f>
        <v>0.1</v>
      </c>
      <c r="V442" s="244">
        <f t="shared" si="66"/>
        <v>54808.119999999995</v>
      </c>
      <c r="W442" s="251"/>
      <c r="X442" s="128">
        <f t="shared" si="67"/>
        <v>0</v>
      </c>
      <c r="Y442" s="128">
        <f t="shared" si="68"/>
        <v>-54808.12</v>
      </c>
      <c r="Z442" s="251"/>
      <c r="AA442" s="251"/>
      <c r="AB442" s="251"/>
    </row>
    <row r="443" spans="1:28" s="127" customFormat="1" x14ac:dyDescent="0.35">
      <c r="A443" s="214" t="s">
        <v>107</v>
      </c>
      <c r="B443" s="215">
        <v>105303</v>
      </c>
      <c r="C443" s="215" t="s">
        <v>98</v>
      </c>
      <c r="D443" s="215" t="s">
        <v>99</v>
      </c>
      <c r="E443" s="215">
        <v>70454879</v>
      </c>
      <c r="F443" s="215">
        <v>30</v>
      </c>
      <c r="G443" s="215" t="s">
        <v>732</v>
      </c>
      <c r="H443" s="221" t="s">
        <v>1466</v>
      </c>
      <c r="I443" s="234" t="s">
        <v>979</v>
      </c>
      <c r="J443" s="207"/>
      <c r="K443" s="211">
        <v>21456.720000000001</v>
      </c>
      <c r="L443" s="127" t="str">
        <f t="shared" si="61"/>
        <v>0070454879000030</v>
      </c>
      <c r="M443" s="127">
        <f t="shared" si="69"/>
        <v>16</v>
      </c>
      <c r="N443" s="127" t="str">
        <f t="shared" si="62"/>
        <v>00000000/Z_STM</v>
      </c>
      <c r="O443" s="236">
        <f t="shared" si="63"/>
        <v>0</v>
      </c>
      <c r="P443" s="236">
        <f t="shared" si="64"/>
        <v>0</v>
      </c>
      <c r="Q443" s="236">
        <f t="shared" si="64"/>
        <v>0</v>
      </c>
      <c r="R443" s="236">
        <f t="shared" si="64"/>
        <v>0</v>
      </c>
      <c r="S443" s="238">
        <f>IF(O443=1,0,IF(P443=1,'WHT Rates - MPEG HEVC VIA'!$H$3,IF(Q443=1,'WHT Rates - MPEG HEVC VIA'!$H$11,IF(R443=1,'Via Summary'!$B$9,_xlfn.XLOOKUP(D443,'WHT Rates'!$B$4:$B$56,'WHT Rates'!$C$4:$C$56)/100))))</f>
        <v>0.16500000000000001</v>
      </c>
      <c r="T443" s="244">
        <f t="shared" si="65"/>
        <v>0</v>
      </c>
      <c r="U443" s="238">
        <f>IF(O443=1,0,IF(P443=1,'WHT Rates - MPEG HEVC VIA'!$H$3,IF(Q443=1,'WHT Rates - MPEG HEVC VIA'!$H$11,IF(R443=1,'Via Summary'!$B$9,_xlfn.XLOOKUP(D443,'WHT Rates'!$B$4:$B$56,'WHT Rates'!$E$4:$E$56)/100))))</f>
        <v>0.1</v>
      </c>
      <c r="V443" s="244">
        <f t="shared" si="66"/>
        <v>2145.672</v>
      </c>
      <c r="W443" s="251"/>
      <c r="X443" s="128">
        <f t="shared" si="67"/>
        <v>0</v>
      </c>
      <c r="Y443" s="128">
        <f t="shared" si="68"/>
        <v>-2145.67</v>
      </c>
      <c r="Z443" s="251"/>
      <c r="AA443" s="251"/>
      <c r="AB443" s="251"/>
    </row>
    <row r="444" spans="1:28" s="127" customFormat="1" x14ac:dyDescent="0.35">
      <c r="A444" s="214" t="s">
        <v>500</v>
      </c>
      <c r="B444" s="215">
        <v>105111</v>
      </c>
      <c r="C444" s="215" t="s">
        <v>47</v>
      </c>
      <c r="D444" s="215" t="s">
        <v>48</v>
      </c>
      <c r="E444" s="215">
        <v>70454813</v>
      </c>
      <c r="F444" s="215">
        <v>10</v>
      </c>
      <c r="G444" s="215" t="s">
        <v>730</v>
      </c>
      <c r="H444" s="221" t="s">
        <v>1467</v>
      </c>
      <c r="I444" s="234" t="s">
        <v>978</v>
      </c>
      <c r="J444" s="207"/>
      <c r="K444" s="211">
        <v>12.65</v>
      </c>
      <c r="L444" s="127" t="str">
        <f t="shared" si="61"/>
        <v>0070454813000010</v>
      </c>
      <c r="M444" s="127">
        <f t="shared" si="69"/>
        <v>16</v>
      </c>
      <c r="N444" s="127" t="str">
        <f t="shared" si="62"/>
        <v>00000000/Z_DVB</v>
      </c>
      <c r="O444" s="236">
        <f t="shared" si="63"/>
        <v>0</v>
      </c>
      <c r="P444" s="236">
        <f t="shared" si="64"/>
        <v>0</v>
      </c>
      <c r="Q444" s="236">
        <f t="shared" si="64"/>
        <v>0</v>
      </c>
      <c r="R444" s="236">
        <f t="shared" si="64"/>
        <v>0</v>
      </c>
      <c r="S444" s="238">
        <f>IF(O444=1,0,IF(P444=1,'WHT Rates - MPEG HEVC VIA'!$H$3,IF(Q444=1,'WHT Rates - MPEG HEVC VIA'!$H$11,IF(R444=1,'Via Summary'!$B$9,_xlfn.XLOOKUP(D444,'WHT Rates'!$B$4:$B$56,'WHT Rates'!$C$4:$C$56)/100))))</f>
        <v>0</v>
      </c>
      <c r="T444" s="244">
        <f t="shared" si="65"/>
        <v>0</v>
      </c>
      <c r="U444" s="238">
        <f>IF(O444=1,0,IF(P444=1,'WHT Rates - MPEG HEVC VIA'!$H$3,IF(Q444=1,'WHT Rates - MPEG HEVC VIA'!$H$11,IF(R444=1,'Via Summary'!$B$9,_xlfn.XLOOKUP(D444,'WHT Rates'!$B$4:$B$56,'WHT Rates'!$E$4:$E$56)/100))))</f>
        <v>0</v>
      </c>
      <c r="V444" s="244">
        <f t="shared" si="66"/>
        <v>0</v>
      </c>
      <c r="W444" s="251"/>
      <c r="X444" s="128">
        <f t="shared" si="67"/>
        <v>0</v>
      </c>
      <c r="Y444" s="128">
        <f t="shared" si="68"/>
        <v>0</v>
      </c>
      <c r="Z444" s="251"/>
      <c r="AA444" s="251"/>
      <c r="AB444" s="251"/>
    </row>
    <row r="445" spans="1:28" s="127" customFormat="1" x14ac:dyDescent="0.35">
      <c r="A445" s="214" t="s">
        <v>500</v>
      </c>
      <c r="B445" s="215">
        <v>105111</v>
      </c>
      <c r="C445" s="215" t="s">
        <v>47</v>
      </c>
      <c r="D445" s="215" t="s">
        <v>48</v>
      </c>
      <c r="E445" s="215">
        <v>70454813</v>
      </c>
      <c r="F445" s="215">
        <v>20</v>
      </c>
      <c r="G445" s="215" t="s">
        <v>730</v>
      </c>
      <c r="H445" s="221" t="s">
        <v>1468</v>
      </c>
      <c r="I445" s="234" t="s">
        <v>978</v>
      </c>
      <c r="J445" s="207"/>
      <c r="K445" s="211">
        <v>7229.35</v>
      </c>
      <c r="L445" s="127" t="str">
        <f t="shared" si="61"/>
        <v>0070454813000020</v>
      </c>
      <c r="M445" s="127">
        <f t="shared" si="69"/>
        <v>16</v>
      </c>
      <c r="N445" s="127" t="str">
        <f t="shared" si="62"/>
        <v>00000000/Z_DVB</v>
      </c>
      <c r="O445" s="236">
        <f t="shared" si="63"/>
        <v>0</v>
      </c>
      <c r="P445" s="236">
        <f t="shared" si="64"/>
        <v>0</v>
      </c>
      <c r="Q445" s="236">
        <f t="shared" si="64"/>
        <v>0</v>
      </c>
      <c r="R445" s="236">
        <f t="shared" si="64"/>
        <v>0</v>
      </c>
      <c r="S445" s="238">
        <f>IF(O445=1,0,IF(P445=1,'WHT Rates - MPEG HEVC VIA'!$H$3,IF(Q445=1,'WHT Rates - MPEG HEVC VIA'!$H$11,IF(R445=1,'Via Summary'!$B$9,_xlfn.XLOOKUP(D445,'WHT Rates'!$B$4:$B$56,'WHT Rates'!$C$4:$C$56)/100))))</f>
        <v>0</v>
      </c>
      <c r="T445" s="244">
        <f t="shared" si="65"/>
        <v>0</v>
      </c>
      <c r="U445" s="238">
        <f>IF(O445=1,0,IF(P445=1,'WHT Rates - MPEG HEVC VIA'!$H$3,IF(Q445=1,'WHT Rates - MPEG HEVC VIA'!$H$11,IF(R445=1,'Via Summary'!$B$9,_xlfn.XLOOKUP(D445,'WHT Rates'!$B$4:$B$56,'WHT Rates'!$E$4:$E$56)/100))))</f>
        <v>0</v>
      </c>
      <c r="V445" s="244">
        <f t="shared" si="66"/>
        <v>0</v>
      </c>
      <c r="W445" s="251"/>
      <c r="X445" s="128">
        <f t="shared" si="67"/>
        <v>0</v>
      </c>
      <c r="Y445" s="128">
        <f t="shared" si="68"/>
        <v>0</v>
      </c>
      <c r="Z445" s="251"/>
      <c r="AA445" s="251"/>
      <c r="AB445" s="251"/>
    </row>
    <row r="446" spans="1:28" s="127" customFormat="1" x14ac:dyDescent="0.35">
      <c r="A446" s="214" t="s">
        <v>108</v>
      </c>
      <c r="B446" s="215">
        <v>105304</v>
      </c>
      <c r="C446" s="215" t="s">
        <v>98</v>
      </c>
      <c r="D446" s="215" t="s">
        <v>99</v>
      </c>
      <c r="E446" s="215">
        <v>70454893</v>
      </c>
      <c r="F446" s="215">
        <v>10</v>
      </c>
      <c r="G446" s="215" t="s">
        <v>694</v>
      </c>
      <c r="H446" s="221" t="s">
        <v>1469</v>
      </c>
      <c r="I446" s="234" t="s">
        <v>978</v>
      </c>
      <c r="J446" s="207"/>
      <c r="K446" s="211">
        <v>6283.8</v>
      </c>
      <c r="L446" s="127" t="str">
        <f t="shared" si="61"/>
        <v>0070454893000010</v>
      </c>
      <c r="M446" s="127">
        <f t="shared" si="69"/>
        <v>16</v>
      </c>
      <c r="N446" s="127" t="str">
        <f t="shared" si="62"/>
        <v>00000000/Z_DTV</v>
      </c>
      <c r="O446" s="236">
        <f t="shared" si="63"/>
        <v>0</v>
      </c>
      <c r="P446" s="236">
        <f t="shared" si="64"/>
        <v>0</v>
      </c>
      <c r="Q446" s="236">
        <f t="shared" si="64"/>
        <v>0</v>
      </c>
      <c r="R446" s="236">
        <f t="shared" si="64"/>
        <v>0</v>
      </c>
      <c r="S446" s="238">
        <f>IF(O446=1,0,IF(P446=1,'WHT Rates - MPEG HEVC VIA'!$H$3,IF(Q446=1,'WHT Rates - MPEG HEVC VIA'!$H$11,IF(R446=1,'Via Summary'!$B$9,_xlfn.XLOOKUP(D446,'WHT Rates'!$B$4:$B$56,'WHT Rates'!$C$4:$C$56)/100))))</f>
        <v>0.16500000000000001</v>
      </c>
      <c r="T446" s="244">
        <f t="shared" si="65"/>
        <v>0</v>
      </c>
      <c r="U446" s="238">
        <f>IF(O446=1,0,IF(P446=1,'WHT Rates - MPEG HEVC VIA'!$H$3,IF(Q446=1,'WHT Rates - MPEG HEVC VIA'!$H$11,IF(R446=1,'Via Summary'!$B$9,_xlfn.XLOOKUP(D446,'WHT Rates'!$B$4:$B$56,'WHT Rates'!$E$4:$E$56)/100))))</f>
        <v>0.1</v>
      </c>
      <c r="V446" s="244">
        <f t="shared" si="66"/>
        <v>628.38000000000011</v>
      </c>
      <c r="W446" s="251"/>
      <c r="X446" s="128">
        <f t="shared" si="67"/>
        <v>0</v>
      </c>
      <c r="Y446" s="128">
        <f t="shared" si="68"/>
        <v>-628.38</v>
      </c>
      <c r="Z446" s="251"/>
      <c r="AA446" s="251"/>
      <c r="AB446" s="251"/>
    </row>
    <row r="447" spans="1:28" s="127" customFormat="1" x14ac:dyDescent="0.35">
      <c r="A447" s="214" t="s">
        <v>636</v>
      </c>
      <c r="B447" s="215">
        <v>124495</v>
      </c>
      <c r="C447" s="215" t="s">
        <v>120</v>
      </c>
      <c r="D447" s="215" t="s">
        <v>121</v>
      </c>
      <c r="E447" s="215">
        <v>70455021</v>
      </c>
      <c r="F447" s="215">
        <v>10</v>
      </c>
      <c r="G447" s="215" t="s">
        <v>759</v>
      </c>
      <c r="H447" s="221" t="s">
        <v>1470</v>
      </c>
      <c r="I447" s="234" t="s">
        <v>995</v>
      </c>
      <c r="J447" s="207">
        <v>4728</v>
      </c>
      <c r="K447" s="211"/>
      <c r="L447" s="127" t="str">
        <f t="shared" si="61"/>
        <v>0070455021000010</v>
      </c>
      <c r="M447" s="127">
        <f t="shared" si="69"/>
        <v>16</v>
      </c>
      <c r="N447" s="127" t="str">
        <f t="shared" si="62"/>
        <v>00000000/Z_GCA</v>
      </c>
      <c r="O447" s="236">
        <f t="shared" si="63"/>
        <v>0</v>
      </c>
      <c r="P447" s="236">
        <f t="shared" si="64"/>
        <v>0</v>
      </c>
      <c r="Q447" s="236">
        <f t="shared" si="64"/>
        <v>0</v>
      </c>
      <c r="R447" s="236">
        <f t="shared" si="64"/>
        <v>0</v>
      </c>
      <c r="S447" s="238">
        <f>IF(O447=1,0,IF(P447=1,'WHT Rates - MPEG HEVC VIA'!$H$3,IF(Q447=1,'WHT Rates - MPEG HEVC VIA'!$H$11,IF(R447=1,'Via Summary'!$B$9,_xlfn.XLOOKUP(D447,'WHT Rates'!$B$4:$B$56,'WHT Rates'!$C$4:$C$56)/100))))</f>
        <v>0.2</v>
      </c>
      <c r="T447" s="244">
        <f t="shared" si="65"/>
        <v>945.6</v>
      </c>
      <c r="U447" s="238">
        <f>IF(O447=1,0,IF(P447=1,'WHT Rates - MPEG HEVC VIA'!$H$3,IF(Q447=1,'WHT Rates - MPEG HEVC VIA'!$H$11,IF(R447=1,'Via Summary'!$B$9,_xlfn.XLOOKUP(D447,'WHT Rates'!$B$4:$B$56,'WHT Rates'!$E$4:$E$56)/100))))</f>
        <v>0.1</v>
      </c>
      <c r="V447" s="244">
        <f t="shared" si="66"/>
        <v>0</v>
      </c>
      <c r="W447" s="251"/>
      <c r="X447" s="128">
        <f t="shared" si="67"/>
        <v>-945.6</v>
      </c>
      <c r="Y447" s="128">
        <f t="shared" si="68"/>
        <v>0</v>
      </c>
      <c r="Z447" s="251"/>
      <c r="AA447" s="251"/>
      <c r="AB447" s="251"/>
    </row>
    <row r="448" spans="1:28" s="127" customFormat="1" x14ac:dyDescent="0.35">
      <c r="A448" s="214" t="s">
        <v>444</v>
      </c>
      <c r="B448" s="215">
        <v>105341</v>
      </c>
      <c r="C448" s="215" t="s">
        <v>207</v>
      </c>
      <c r="D448" s="215" t="s">
        <v>208</v>
      </c>
      <c r="E448" s="215">
        <v>70455030</v>
      </c>
      <c r="F448" s="215">
        <v>10</v>
      </c>
      <c r="G448" s="215" t="s">
        <v>704</v>
      </c>
      <c r="H448" s="221" t="s">
        <v>1471</v>
      </c>
      <c r="I448" s="234" t="s">
        <v>978</v>
      </c>
      <c r="J448" s="207"/>
      <c r="K448" s="211">
        <v>3536</v>
      </c>
      <c r="L448" s="127" t="str">
        <f t="shared" si="61"/>
        <v>0070455030000010</v>
      </c>
      <c r="M448" s="127">
        <f t="shared" si="69"/>
        <v>16</v>
      </c>
      <c r="N448" s="127" t="str">
        <f t="shared" si="62"/>
        <v>00000000/Z_CVD</v>
      </c>
      <c r="O448" s="236">
        <f t="shared" si="63"/>
        <v>0</v>
      </c>
      <c r="P448" s="236">
        <f t="shared" si="64"/>
        <v>0</v>
      </c>
      <c r="Q448" s="236">
        <f t="shared" si="64"/>
        <v>0</v>
      </c>
      <c r="R448" s="236">
        <f t="shared" si="64"/>
        <v>0</v>
      </c>
      <c r="S448" s="238">
        <f>IF(O448=1,0,IF(P448=1,'WHT Rates - MPEG HEVC VIA'!$H$3,IF(Q448=1,'WHT Rates - MPEG HEVC VIA'!$H$11,IF(R448=1,'Via Summary'!$B$9,_xlfn.XLOOKUP(D448,'WHT Rates'!$B$4:$B$56,'WHT Rates'!$C$4:$C$56)/100))))</f>
        <v>0</v>
      </c>
      <c r="T448" s="244">
        <f t="shared" si="65"/>
        <v>0</v>
      </c>
      <c r="U448" s="238">
        <f>IF(O448=1,0,IF(P448=1,'WHT Rates - MPEG HEVC VIA'!$H$3,IF(Q448=1,'WHT Rates - MPEG HEVC VIA'!$H$11,IF(R448=1,'Via Summary'!$B$9,_xlfn.XLOOKUP(D448,'WHT Rates'!$B$4:$B$56,'WHT Rates'!$E$4:$E$56)/100))))</f>
        <v>0</v>
      </c>
      <c r="V448" s="244">
        <f t="shared" si="66"/>
        <v>0</v>
      </c>
      <c r="W448" s="251"/>
      <c r="X448" s="128">
        <f t="shared" si="67"/>
        <v>0</v>
      </c>
      <c r="Y448" s="128">
        <f t="shared" si="68"/>
        <v>0</v>
      </c>
      <c r="Z448" s="251"/>
      <c r="AA448" s="251"/>
      <c r="AB448" s="251"/>
    </row>
    <row r="449" spans="1:28" s="127" customFormat="1" x14ac:dyDescent="0.35">
      <c r="A449" s="214" t="s">
        <v>34</v>
      </c>
      <c r="B449" s="215">
        <v>105053</v>
      </c>
      <c r="C449" s="215" t="s">
        <v>24</v>
      </c>
      <c r="D449" s="215" t="s">
        <v>25</v>
      </c>
      <c r="E449" s="215">
        <v>70454999</v>
      </c>
      <c r="F449" s="215">
        <v>10</v>
      </c>
      <c r="G449" s="215" t="s">
        <v>1083</v>
      </c>
      <c r="H449" s="221" t="s">
        <v>1472</v>
      </c>
      <c r="I449" s="234" t="s">
        <v>1009</v>
      </c>
      <c r="J449" s="207">
        <v>-9555.48</v>
      </c>
      <c r="K449" s="211"/>
      <c r="L449" s="127" t="str">
        <f t="shared" si="61"/>
        <v>0070454999000010</v>
      </c>
      <c r="M449" s="127">
        <f t="shared" si="69"/>
        <v>16</v>
      </c>
      <c r="N449" s="127" t="str">
        <f t="shared" si="62"/>
        <v>00000000/ACT ASSET</v>
      </c>
      <c r="O449" s="236">
        <f t="shared" si="63"/>
        <v>0</v>
      </c>
      <c r="P449" s="236">
        <f t="shared" si="64"/>
        <v>0</v>
      </c>
      <c r="Q449" s="236">
        <f t="shared" si="64"/>
        <v>0</v>
      </c>
      <c r="R449" s="236">
        <f t="shared" si="64"/>
        <v>0</v>
      </c>
      <c r="S449" s="238">
        <f>IF(O449=1,0,IF(P449=1,'WHT Rates - MPEG HEVC VIA'!$H$3,IF(Q449=1,'WHT Rates - MPEG HEVC VIA'!$H$11,IF(R449=1,'Via Summary'!$B$9,_xlfn.XLOOKUP(D449,'WHT Rates'!$B$4:$B$56,'WHT Rates'!$C$4:$C$56)/100))))</f>
        <v>0.1</v>
      </c>
      <c r="T449" s="244">
        <f t="shared" si="65"/>
        <v>-955.548</v>
      </c>
      <c r="U449" s="238">
        <f>IF(O449=1,0,IF(P449=1,'WHT Rates - MPEG HEVC VIA'!$H$3,IF(Q449=1,'WHT Rates - MPEG HEVC VIA'!$H$11,IF(R449=1,'Via Summary'!$B$9,_xlfn.XLOOKUP(D449,'WHT Rates'!$B$4:$B$56,'WHT Rates'!$E$4:$E$56)/100))))</f>
        <v>0.1</v>
      </c>
      <c r="V449" s="244">
        <f t="shared" si="66"/>
        <v>0</v>
      </c>
      <c r="W449" s="251"/>
      <c r="X449" s="128">
        <f t="shared" si="67"/>
        <v>955.55</v>
      </c>
      <c r="Y449" s="128">
        <f t="shared" si="68"/>
        <v>0</v>
      </c>
      <c r="Z449" s="251"/>
      <c r="AA449" s="251"/>
      <c r="AB449" s="251"/>
    </row>
    <row r="450" spans="1:28" s="127" customFormat="1" x14ac:dyDescent="0.35">
      <c r="A450" s="214" t="s">
        <v>34</v>
      </c>
      <c r="B450" s="215">
        <v>105053</v>
      </c>
      <c r="C450" s="215" t="s">
        <v>24</v>
      </c>
      <c r="D450" s="215" t="s">
        <v>25</v>
      </c>
      <c r="E450" s="215">
        <v>70454999</v>
      </c>
      <c r="F450" s="215">
        <v>10</v>
      </c>
      <c r="G450" s="215" t="s">
        <v>694</v>
      </c>
      <c r="H450" s="221" t="s">
        <v>1472</v>
      </c>
      <c r="I450" s="234" t="s">
        <v>1009</v>
      </c>
      <c r="J450" s="207">
        <v>161280</v>
      </c>
      <c r="K450" s="211"/>
      <c r="L450" s="127" t="str">
        <f t="shared" ref="L450:L513" si="70">IF(LEN(F450)=2,CONCATENATE("00",E450,"0000",F450),CONCATENATE("00",E450,"000",F450))</f>
        <v>0070454999000010</v>
      </c>
      <c r="M450" s="127">
        <f t="shared" si="69"/>
        <v>16</v>
      </c>
      <c r="N450" s="127" t="str">
        <f t="shared" ref="N450:N513" si="71">CONCATENATE("00000000/",G450)</f>
        <v>00000000/Z_DTV</v>
      </c>
      <c r="O450" s="236">
        <f t="shared" si="63"/>
        <v>0</v>
      </c>
      <c r="P450" s="236">
        <f t="shared" si="64"/>
        <v>0</v>
      </c>
      <c r="Q450" s="236">
        <f t="shared" si="64"/>
        <v>0</v>
      </c>
      <c r="R450" s="236">
        <f t="shared" si="64"/>
        <v>0</v>
      </c>
      <c r="S450" s="238">
        <f>IF(O450=1,0,IF(P450=1,'WHT Rates - MPEG HEVC VIA'!$H$3,IF(Q450=1,'WHT Rates - MPEG HEVC VIA'!$H$11,IF(R450=1,'Via Summary'!$B$9,_xlfn.XLOOKUP(D450,'WHT Rates'!$B$4:$B$56,'WHT Rates'!$C$4:$C$56)/100))))</f>
        <v>0.1</v>
      </c>
      <c r="T450" s="244">
        <f t="shared" si="65"/>
        <v>16128</v>
      </c>
      <c r="U450" s="238">
        <f>IF(O450=1,0,IF(P450=1,'WHT Rates - MPEG HEVC VIA'!$H$3,IF(Q450=1,'WHT Rates - MPEG HEVC VIA'!$H$11,IF(R450=1,'Via Summary'!$B$9,_xlfn.XLOOKUP(D450,'WHT Rates'!$B$4:$B$56,'WHT Rates'!$E$4:$E$56)/100))))</f>
        <v>0.1</v>
      </c>
      <c r="V450" s="244">
        <f t="shared" si="66"/>
        <v>0</v>
      </c>
      <c r="W450" s="251"/>
      <c r="X450" s="128">
        <f t="shared" si="67"/>
        <v>-16128</v>
      </c>
      <c r="Y450" s="128">
        <f t="shared" si="68"/>
        <v>0</v>
      </c>
      <c r="Z450" s="251"/>
      <c r="AA450" s="251"/>
      <c r="AB450" s="251"/>
    </row>
    <row r="451" spans="1:28" s="127" customFormat="1" x14ac:dyDescent="0.35">
      <c r="A451" s="214" t="s">
        <v>34</v>
      </c>
      <c r="B451" s="215">
        <v>105053</v>
      </c>
      <c r="C451" s="215" t="s">
        <v>24</v>
      </c>
      <c r="D451" s="215" t="s">
        <v>25</v>
      </c>
      <c r="E451" s="215">
        <v>70455012</v>
      </c>
      <c r="F451" s="215">
        <v>10</v>
      </c>
      <c r="G451" s="215" t="s">
        <v>694</v>
      </c>
      <c r="H451" s="221" t="s">
        <v>1473</v>
      </c>
      <c r="I451" s="234" t="s">
        <v>979</v>
      </c>
      <c r="J451" s="207">
        <v>17442.22</v>
      </c>
      <c r="K451" s="211"/>
      <c r="L451" s="127" t="str">
        <f t="shared" si="70"/>
        <v>0070455012000010</v>
      </c>
      <c r="M451" s="127">
        <f t="shared" si="69"/>
        <v>16</v>
      </c>
      <c r="N451" s="127" t="str">
        <f t="shared" si="71"/>
        <v>00000000/Z_DTV</v>
      </c>
      <c r="O451" s="236">
        <f t="shared" ref="O451:O514" si="72">IF($I451=O$1,1,0)</f>
        <v>0</v>
      </c>
      <c r="P451" s="236">
        <f t="shared" ref="P451:R514" si="73">IF($A451=P$1,1,0)</f>
        <v>0</v>
      </c>
      <c r="Q451" s="236">
        <f t="shared" si="73"/>
        <v>0</v>
      </c>
      <c r="R451" s="236">
        <f t="shared" si="73"/>
        <v>0</v>
      </c>
      <c r="S451" s="238">
        <f>IF(O451=1,0,IF(P451=1,'WHT Rates - MPEG HEVC VIA'!$H$3,IF(Q451=1,'WHT Rates - MPEG HEVC VIA'!$H$11,IF(R451=1,'Via Summary'!$B$9,_xlfn.XLOOKUP(D451,'WHT Rates'!$B$4:$B$56,'WHT Rates'!$C$4:$C$56)/100))))</f>
        <v>0.1</v>
      </c>
      <c r="T451" s="244">
        <f t="shared" ref="T451:T514" si="74">J451*S451</f>
        <v>1744.2220000000002</v>
      </c>
      <c r="U451" s="238">
        <f>IF(O451=1,0,IF(P451=1,'WHT Rates - MPEG HEVC VIA'!$H$3,IF(Q451=1,'WHT Rates - MPEG HEVC VIA'!$H$11,IF(R451=1,'Via Summary'!$B$9,_xlfn.XLOOKUP(D451,'WHT Rates'!$B$4:$B$56,'WHT Rates'!$E$4:$E$56)/100))))</f>
        <v>0.1</v>
      </c>
      <c r="V451" s="244">
        <f t="shared" ref="V451:V514" si="75">K451*U451</f>
        <v>0</v>
      </c>
      <c r="W451" s="251"/>
      <c r="X451" s="128">
        <f t="shared" ref="X451:X514" si="76">ROUND(-1*T451,2)</f>
        <v>-1744.22</v>
      </c>
      <c r="Y451" s="128">
        <f t="shared" ref="Y451:Y514" si="77">ROUND(-1*V451,2)</f>
        <v>0</v>
      </c>
      <c r="Z451" s="251"/>
      <c r="AA451" s="251"/>
      <c r="AB451" s="251"/>
    </row>
    <row r="452" spans="1:28" s="127" customFormat="1" x14ac:dyDescent="0.35">
      <c r="A452" s="214" t="s">
        <v>34</v>
      </c>
      <c r="B452" s="215">
        <v>105053</v>
      </c>
      <c r="C452" s="215" t="s">
        <v>24</v>
      </c>
      <c r="D452" s="215" t="s">
        <v>25</v>
      </c>
      <c r="E452" s="215">
        <v>70455012</v>
      </c>
      <c r="F452" s="215">
        <v>20</v>
      </c>
      <c r="G452" s="215" t="s">
        <v>717</v>
      </c>
      <c r="H452" s="221" t="s">
        <v>1474</v>
      </c>
      <c r="I452" s="234" t="s">
        <v>979</v>
      </c>
      <c r="J452" s="207">
        <v>11467.57</v>
      </c>
      <c r="K452" s="211"/>
      <c r="L452" s="127" t="str">
        <f t="shared" si="70"/>
        <v>0070455012000020</v>
      </c>
      <c r="M452" s="127">
        <f t="shared" ref="M452:M515" si="78">LEN(L452)</f>
        <v>16</v>
      </c>
      <c r="N452" s="127" t="str">
        <f t="shared" si="71"/>
        <v>00000000/Z_DMT</v>
      </c>
      <c r="O452" s="236">
        <f t="shared" si="72"/>
        <v>0</v>
      </c>
      <c r="P452" s="236">
        <f t="shared" si="73"/>
        <v>0</v>
      </c>
      <c r="Q452" s="236">
        <f t="shared" si="73"/>
        <v>0</v>
      </c>
      <c r="R452" s="236">
        <f t="shared" si="73"/>
        <v>0</v>
      </c>
      <c r="S452" s="238">
        <f>IF(O452=1,0,IF(P452=1,'WHT Rates - MPEG HEVC VIA'!$H$3,IF(Q452=1,'WHT Rates - MPEG HEVC VIA'!$H$11,IF(R452=1,'Via Summary'!$B$9,_xlfn.XLOOKUP(D452,'WHT Rates'!$B$4:$B$56,'WHT Rates'!$C$4:$C$56)/100))))</f>
        <v>0.1</v>
      </c>
      <c r="T452" s="244">
        <f t="shared" si="74"/>
        <v>1146.7570000000001</v>
      </c>
      <c r="U452" s="238">
        <f>IF(O452=1,0,IF(P452=1,'WHT Rates - MPEG HEVC VIA'!$H$3,IF(Q452=1,'WHT Rates - MPEG HEVC VIA'!$H$11,IF(R452=1,'Via Summary'!$B$9,_xlfn.XLOOKUP(D452,'WHT Rates'!$B$4:$B$56,'WHT Rates'!$E$4:$E$56)/100))))</f>
        <v>0.1</v>
      </c>
      <c r="V452" s="244">
        <f t="shared" si="75"/>
        <v>0</v>
      </c>
      <c r="W452" s="251"/>
      <c r="X452" s="128">
        <f t="shared" si="76"/>
        <v>-1146.76</v>
      </c>
      <c r="Y452" s="128">
        <f t="shared" si="77"/>
        <v>0</v>
      </c>
      <c r="Z452" s="251"/>
      <c r="AA452" s="251"/>
      <c r="AB452" s="251"/>
    </row>
    <row r="453" spans="1:28" s="127" customFormat="1" x14ac:dyDescent="0.35">
      <c r="A453" s="214" t="s">
        <v>34</v>
      </c>
      <c r="B453" s="215">
        <v>105053</v>
      </c>
      <c r="C453" s="215" t="s">
        <v>24</v>
      </c>
      <c r="D453" s="215" t="s">
        <v>25</v>
      </c>
      <c r="E453" s="215">
        <v>70455012</v>
      </c>
      <c r="F453" s="215">
        <v>30</v>
      </c>
      <c r="G453" s="215" t="s">
        <v>717</v>
      </c>
      <c r="H453" s="221" t="s">
        <v>1475</v>
      </c>
      <c r="I453" s="234" t="s">
        <v>979</v>
      </c>
      <c r="J453" s="207">
        <v>5733.76</v>
      </c>
      <c r="K453" s="211"/>
      <c r="L453" s="127" t="str">
        <f t="shared" si="70"/>
        <v>0070455012000030</v>
      </c>
      <c r="M453" s="127">
        <f t="shared" si="78"/>
        <v>16</v>
      </c>
      <c r="N453" s="127" t="str">
        <f t="shared" si="71"/>
        <v>00000000/Z_DMT</v>
      </c>
      <c r="O453" s="236">
        <f t="shared" si="72"/>
        <v>0</v>
      </c>
      <c r="P453" s="236">
        <f t="shared" si="73"/>
        <v>0</v>
      </c>
      <c r="Q453" s="236">
        <f t="shared" si="73"/>
        <v>0</v>
      </c>
      <c r="R453" s="236">
        <f t="shared" si="73"/>
        <v>0</v>
      </c>
      <c r="S453" s="238">
        <f>IF(O453=1,0,IF(P453=1,'WHT Rates - MPEG HEVC VIA'!$H$3,IF(Q453=1,'WHT Rates - MPEG HEVC VIA'!$H$11,IF(R453=1,'Via Summary'!$B$9,_xlfn.XLOOKUP(D453,'WHT Rates'!$B$4:$B$56,'WHT Rates'!$C$4:$C$56)/100))))</f>
        <v>0.1</v>
      </c>
      <c r="T453" s="244">
        <f t="shared" si="74"/>
        <v>573.37600000000009</v>
      </c>
      <c r="U453" s="238">
        <f>IF(O453=1,0,IF(P453=1,'WHT Rates - MPEG HEVC VIA'!$H$3,IF(Q453=1,'WHT Rates - MPEG HEVC VIA'!$H$11,IF(R453=1,'Via Summary'!$B$9,_xlfn.XLOOKUP(D453,'WHT Rates'!$B$4:$B$56,'WHT Rates'!$E$4:$E$56)/100))))</f>
        <v>0.1</v>
      </c>
      <c r="V453" s="244">
        <f t="shared" si="75"/>
        <v>0</v>
      </c>
      <c r="W453" s="251"/>
      <c r="X453" s="128">
        <f t="shared" si="76"/>
        <v>-573.38</v>
      </c>
      <c r="Y453" s="128">
        <f t="shared" si="77"/>
        <v>0</v>
      </c>
      <c r="Z453" s="251"/>
      <c r="AA453" s="251"/>
      <c r="AB453" s="251"/>
    </row>
    <row r="454" spans="1:28" s="127" customFormat="1" x14ac:dyDescent="0.35">
      <c r="A454" s="214" t="s">
        <v>34</v>
      </c>
      <c r="B454" s="215">
        <v>105053</v>
      </c>
      <c r="C454" s="215" t="s">
        <v>24</v>
      </c>
      <c r="D454" s="215" t="s">
        <v>25</v>
      </c>
      <c r="E454" s="215">
        <v>70455012</v>
      </c>
      <c r="F454" s="215">
        <v>40</v>
      </c>
      <c r="G454" s="215" t="s">
        <v>718</v>
      </c>
      <c r="H454" s="221" t="s">
        <v>1476</v>
      </c>
      <c r="I454" s="234" t="s">
        <v>979</v>
      </c>
      <c r="J454" s="207">
        <v>330080.55</v>
      </c>
      <c r="K454" s="211"/>
      <c r="L454" s="127" t="str">
        <f t="shared" si="70"/>
        <v>0070455012000040</v>
      </c>
      <c r="M454" s="127">
        <f t="shared" si="78"/>
        <v>16</v>
      </c>
      <c r="N454" s="127" t="str">
        <f t="shared" si="71"/>
        <v>00000000/Z_DTB</v>
      </c>
      <c r="O454" s="236">
        <f t="shared" si="72"/>
        <v>0</v>
      </c>
      <c r="P454" s="236">
        <f t="shared" si="73"/>
        <v>0</v>
      </c>
      <c r="Q454" s="236">
        <f t="shared" si="73"/>
        <v>0</v>
      </c>
      <c r="R454" s="236">
        <f t="shared" si="73"/>
        <v>0</v>
      </c>
      <c r="S454" s="238">
        <f>IF(O454=1,0,IF(P454=1,'WHT Rates - MPEG HEVC VIA'!$H$3,IF(Q454=1,'WHT Rates - MPEG HEVC VIA'!$H$11,IF(R454=1,'Via Summary'!$B$9,_xlfn.XLOOKUP(D454,'WHT Rates'!$B$4:$B$56,'WHT Rates'!$C$4:$C$56)/100))))</f>
        <v>0.1</v>
      </c>
      <c r="T454" s="244">
        <f t="shared" si="74"/>
        <v>33008.055</v>
      </c>
      <c r="U454" s="238">
        <f>IF(O454=1,0,IF(P454=1,'WHT Rates - MPEG HEVC VIA'!$H$3,IF(Q454=1,'WHT Rates - MPEG HEVC VIA'!$H$11,IF(R454=1,'Via Summary'!$B$9,_xlfn.XLOOKUP(D454,'WHT Rates'!$B$4:$B$56,'WHT Rates'!$E$4:$E$56)/100))))</f>
        <v>0.1</v>
      </c>
      <c r="V454" s="244">
        <f t="shared" si="75"/>
        <v>0</v>
      </c>
      <c r="W454" s="251"/>
      <c r="X454" s="128">
        <f t="shared" si="76"/>
        <v>-33008.06</v>
      </c>
      <c r="Y454" s="128">
        <f t="shared" si="77"/>
        <v>0</v>
      </c>
      <c r="Z454" s="251"/>
      <c r="AA454" s="251"/>
      <c r="AB454" s="251"/>
    </row>
    <row r="455" spans="1:28" s="127" customFormat="1" x14ac:dyDescent="0.35">
      <c r="A455" s="214" t="s">
        <v>34</v>
      </c>
      <c r="B455" s="215">
        <v>105053</v>
      </c>
      <c r="C455" s="215" t="s">
        <v>24</v>
      </c>
      <c r="D455" s="215" t="s">
        <v>25</v>
      </c>
      <c r="E455" s="215">
        <v>70455012</v>
      </c>
      <c r="F455" s="215">
        <v>50</v>
      </c>
      <c r="G455" s="215" t="s">
        <v>718</v>
      </c>
      <c r="H455" s="221" t="s">
        <v>1477</v>
      </c>
      <c r="I455" s="234" t="s">
        <v>979</v>
      </c>
      <c r="J455" s="207">
        <v>5400</v>
      </c>
      <c r="K455" s="211"/>
      <c r="L455" s="127" t="str">
        <f t="shared" si="70"/>
        <v>0070455012000050</v>
      </c>
      <c r="M455" s="127">
        <f t="shared" si="78"/>
        <v>16</v>
      </c>
      <c r="N455" s="127" t="str">
        <f t="shared" si="71"/>
        <v>00000000/Z_DTB</v>
      </c>
      <c r="O455" s="236">
        <f t="shared" si="72"/>
        <v>0</v>
      </c>
      <c r="P455" s="236">
        <f t="shared" si="73"/>
        <v>0</v>
      </c>
      <c r="Q455" s="236">
        <f t="shared" si="73"/>
        <v>0</v>
      </c>
      <c r="R455" s="236">
        <f t="shared" si="73"/>
        <v>0</v>
      </c>
      <c r="S455" s="238">
        <f>IF(O455=1,0,IF(P455=1,'WHT Rates - MPEG HEVC VIA'!$H$3,IF(Q455=1,'WHT Rates - MPEG HEVC VIA'!$H$11,IF(R455=1,'Via Summary'!$B$9,_xlfn.XLOOKUP(D455,'WHT Rates'!$B$4:$B$56,'WHT Rates'!$C$4:$C$56)/100))))</f>
        <v>0.1</v>
      </c>
      <c r="T455" s="244">
        <f t="shared" si="74"/>
        <v>540</v>
      </c>
      <c r="U455" s="238">
        <f>IF(O455=1,0,IF(P455=1,'WHT Rates - MPEG HEVC VIA'!$H$3,IF(Q455=1,'WHT Rates - MPEG HEVC VIA'!$H$11,IF(R455=1,'Via Summary'!$B$9,_xlfn.XLOOKUP(D455,'WHT Rates'!$B$4:$B$56,'WHT Rates'!$E$4:$E$56)/100))))</f>
        <v>0.1</v>
      </c>
      <c r="V455" s="244">
        <f t="shared" si="75"/>
        <v>0</v>
      </c>
      <c r="W455" s="251"/>
      <c r="X455" s="128">
        <f t="shared" si="76"/>
        <v>-540</v>
      </c>
      <c r="Y455" s="128">
        <f t="shared" si="77"/>
        <v>0</v>
      </c>
      <c r="Z455" s="251"/>
      <c r="AA455" s="251"/>
      <c r="AB455" s="251"/>
    </row>
    <row r="456" spans="1:28" s="127" customFormat="1" x14ac:dyDescent="0.35">
      <c r="A456" s="214" t="s">
        <v>34</v>
      </c>
      <c r="B456" s="215">
        <v>105053</v>
      </c>
      <c r="C456" s="215" t="s">
        <v>24</v>
      </c>
      <c r="D456" s="215" t="s">
        <v>25</v>
      </c>
      <c r="E456" s="215">
        <v>70455025</v>
      </c>
      <c r="F456" s="215">
        <v>10</v>
      </c>
      <c r="G456" s="215" t="s">
        <v>702</v>
      </c>
      <c r="H456" s="221" t="s">
        <v>1478</v>
      </c>
      <c r="I456" s="234" t="s">
        <v>976</v>
      </c>
      <c r="J456" s="207">
        <v>-3631.11</v>
      </c>
      <c r="K456" s="211"/>
      <c r="L456" s="127" t="str">
        <f t="shared" si="70"/>
        <v>0070455025000010</v>
      </c>
      <c r="M456" s="127">
        <f t="shared" si="78"/>
        <v>16</v>
      </c>
      <c r="N456" s="127" t="str">
        <f t="shared" si="71"/>
        <v>00000000/Z_STBIP</v>
      </c>
      <c r="O456" s="236">
        <f t="shared" si="72"/>
        <v>1</v>
      </c>
      <c r="P456" s="236">
        <f t="shared" si="73"/>
        <v>0</v>
      </c>
      <c r="Q456" s="236">
        <f t="shared" si="73"/>
        <v>0</v>
      </c>
      <c r="R456" s="236">
        <f t="shared" si="73"/>
        <v>0</v>
      </c>
      <c r="S456" s="238">
        <f>IF(O456=1,0,IF(P456=1,'WHT Rates - MPEG HEVC VIA'!$H$3,IF(Q456=1,'WHT Rates - MPEG HEVC VIA'!$H$11,IF(R456=1,'Via Summary'!$B$9,_xlfn.XLOOKUP(D456,'WHT Rates'!$B$4:$B$56,'WHT Rates'!$C$4:$C$56)/100))))</f>
        <v>0</v>
      </c>
      <c r="T456" s="244">
        <f t="shared" si="74"/>
        <v>0</v>
      </c>
      <c r="U456" s="238">
        <f>IF(O456=1,0,IF(P456=1,'WHT Rates - MPEG HEVC VIA'!$H$3,IF(Q456=1,'WHT Rates - MPEG HEVC VIA'!$H$11,IF(R456=1,'Via Summary'!$B$9,_xlfn.XLOOKUP(D456,'WHT Rates'!$B$4:$B$56,'WHT Rates'!$E$4:$E$56)/100))))</f>
        <v>0</v>
      </c>
      <c r="V456" s="244">
        <f t="shared" si="75"/>
        <v>0</v>
      </c>
      <c r="W456" s="251"/>
      <c r="X456" s="128">
        <f t="shared" si="76"/>
        <v>0</v>
      </c>
      <c r="Y456" s="128">
        <f t="shared" si="77"/>
        <v>0</v>
      </c>
      <c r="Z456" s="251"/>
      <c r="AA456" s="251"/>
      <c r="AB456" s="251"/>
    </row>
    <row r="457" spans="1:28" s="127" customFormat="1" x14ac:dyDescent="0.35">
      <c r="A457" s="214" t="s">
        <v>34</v>
      </c>
      <c r="B457" s="215">
        <v>105053</v>
      </c>
      <c r="C457" s="215" t="s">
        <v>24</v>
      </c>
      <c r="D457" s="215" t="s">
        <v>25</v>
      </c>
      <c r="E457" s="215">
        <v>70455025</v>
      </c>
      <c r="F457" s="215">
        <v>20</v>
      </c>
      <c r="G457" s="215" t="s">
        <v>718</v>
      </c>
      <c r="H457" s="221" t="s">
        <v>1479</v>
      </c>
      <c r="I457" s="234" t="s">
        <v>976</v>
      </c>
      <c r="J457" s="207">
        <v>-91280</v>
      </c>
      <c r="K457" s="211"/>
      <c r="L457" s="127" t="str">
        <f t="shared" si="70"/>
        <v>0070455025000020</v>
      </c>
      <c r="M457" s="127">
        <f t="shared" si="78"/>
        <v>16</v>
      </c>
      <c r="N457" s="127" t="str">
        <f t="shared" si="71"/>
        <v>00000000/Z_DTB</v>
      </c>
      <c r="O457" s="236">
        <f t="shared" si="72"/>
        <v>1</v>
      </c>
      <c r="P457" s="236">
        <f t="shared" si="73"/>
        <v>0</v>
      </c>
      <c r="Q457" s="236">
        <f t="shared" si="73"/>
        <v>0</v>
      </c>
      <c r="R457" s="236">
        <f t="shared" si="73"/>
        <v>0</v>
      </c>
      <c r="S457" s="238">
        <f>IF(O457=1,0,IF(P457=1,'WHT Rates - MPEG HEVC VIA'!$H$3,IF(Q457=1,'WHT Rates - MPEG HEVC VIA'!$H$11,IF(R457=1,'Via Summary'!$B$9,_xlfn.XLOOKUP(D457,'WHT Rates'!$B$4:$B$56,'WHT Rates'!$C$4:$C$56)/100))))</f>
        <v>0</v>
      </c>
      <c r="T457" s="244">
        <f t="shared" si="74"/>
        <v>0</v>
      </c>
      <c r="U457" s="238">
        <f>IF(O457=1,0,IF(P457=1,'WHT Rates - MPEG HEVC VIA'!$H$3,IF(Q457=1,'WHT Rates - MPEG HEVC VIA'!$H$11,IF(R457=1,'Via Summary'!$B$9,_xlfn.XLOOKUP(D457,'WHT Rates'!$B$4:$B$56,'WHT Rates'!$E$4:$E$56)/100))))</f>
        <v>0</v>
      </c>
      <c r="V457" s="244">
        <f t="shared" si="75"/>
        <v>0</v>
      </c>
      <c r="W457" s="251"/>
      <c r="X457" s="128">
        <f t="shared" si="76"/>
        <v>0</v>
      </c>
      <c r="Y457" s="128">
        <f t="shared" si="77"/>
        <v>0</v>
      </c>
      <c r="Z457" s="251"/>
      <c r="AA457" s="251"/>
      <c r="AB457" s="251"/>
    </row>
    <row r="458" spans="1:28" s="127" customFormat="1" x14ac:dyDescent="0.35">
      <c r="A458" s="214" t="s">
        <v>157</v>
      </c>
      <c r="B458" s="215">
        <v>105695</v>
      </c>
      <c r="C458" s="215" t="s">
        <v>136</v>
      </c>
      <c r="D458" s="215" t="s">
        <v>137</v>
      </c>
      <c r="E458" s="215">
        <v>70454756</v>
      </c>
      <c r="F458" s="215">
        <v>10</v>
      </c>
      <c r="G458" s="215" t="s">
        <v>706</v>
      </c>
      <c r="H458" s="221" t="s">
        <v>1480</v>
      </c>
      <c r="I458" s="234" t="s">
        <v>978</v>
      </c>
      <c r="J458" s="207">
        <v>431.04</v>
      </c>
      <c r="K458" s="211"/>
      <c r="L458" s="127" t="str">
        <f t="shared" si="70"/>
        <v>0070454756000010</v>
      </c>
      <c r="M458" s="127">
        <f t="shared" si="78"/>
        <v>16</v>
      </c>
      <c r="N458" s="127" t="str">
        <f t="shared" si="71"/>
        <v>00000000/Z_CSD</v>
      </c>
      <c r="O458" s="236">
        <f t="shared" si="72"/>
        <v>0</v>
      </c>
      <c r="P458" s="236">
        <f t="shared" si="73"/>
        <v>0</v>
      </c>
      <c r="Q458" s="236">
        <f t="shared" si="73"/>
        <v>0</v>
      </c>
      <c r="R458" s="236">
        <f t="shared" si="73"/>
        <v>0</v>
      </c>
      <c r="S458" s="238">
        <f>IF(O458=1,0,IF(P458=1,'WHT Rates - MPEG HEVC VIA'!$H$3,IF(Q458=1,'WHT Rates - MPEG HEVC VIA'!$H$11,IF(R458=1,'Via Summary'!$B$9,_xlfn.XLOOKUP(D458,'WHT Rates'!$B$4:$B$56,'WHT Rates'!$C$4:$C$56)/100))))</f>
        <v>0</v>
      </c>
      <c r="T458" s="244">
        <f t="shared" si="74"/>
        <v>0</v>
      </c>
      <c r="U458" s="238">
        <f>IF(O458=1,0,IF(P458=1,'WHT Rates - MPEG HEVC VIA'!$H$3,IF(Q458=1,'WHT Rates - MPEG HEVC VIA'!$H$11,IF(R458=1,'Via Summary'!$B$9,_xlfn.XLOOKUP(D458,'WHT Rates'!$B$4:$B$56,'WHT Rates'!$E$4:$E$56)/100))))</f>
        <v>0</v>
      </c>
      <c r="V458" s="244">
        <f t="shared" si="75"/>
        <v>0</v>
      </c>
      <c r="W458" s="251"/>
      <c r="X458" s="128">
        <f t="shared" si="76"/>
        <v>0</v>
      </c>
      <c r="Y458" s="128">
        <f t="shared" si="77"/>
        <v>0</v>
      </c>
      <c r="Z458" s="251"/>
      <c r="AA458" s="251"/>
      <c r="AB458" s="251"/>
    </row>
    <row r="459" spans="1:28" s="127" customFormat="1" x14ac:dyDescent="0.35">
      <c r="A459" s="214" t="s">
        <v>157</v>
      </c>
      <c r="B459" s="215">
        <v>105695</v>
      </c>
      <c r="C459" s="215" t="s">
        <v>136</v>
      </c>
      <c r="D459" s="215" t="s">
        <v>137</v>
      </c>
      <c r="E459" s="215">
        <v>70454756</v>
      </c>
      <c r="F459" s="215">
        <v>20</v>
      </c>
      <c r="G459" s="215" t="s">
        <v>706</v>
      </c>
      <c r="H459" s="221" t="s">
        <v>1481</v>
      </c>
      <c r="I459" s="234" t="s">
        <v>978</v>
      </c>
      <c r="J459" s="207">
        <v>41.15</v>
      </c>
      <c r="K459" s="211"/>
      <c r="L459" s="127" t="str">
        <f t="shared" si="70"/>
        <v>0070454756000020</v>
      </c>
      <c r="M459" s="127">
        <f t="shared" si="78"/>
        <v>16</v>
      </c>
      <c r="N459" s="127" t="str">
        <f t="shared" si="71"/>
        <v>00000000/Z_CSD</v>
      </c>
      <c r="O459" s="236">
        <f t="shared" si="72"/>
        <v>0</v>
      </c>
      <c r="P459" s="236">
        <f t="shared" si="73"/>
        <v>0</v>
      </c>
      <c r="Q459" s="236">
        <f t="shared" si="73"/>
        <v>0</v>
      </c>
      <c r="R459" s="236">
        <f t="shared" si="73"/>
        <v>0</v>
      </c>
      <c r="S459" s="238">
        <f>IF(O459=1,0,IF(P459=1,'WHT Rates - MPEG HEVC VIA'!$H$3,IF(Q459=1,'WHT Rates - MPEG HEVC VIA'!$H$11,IF(R459=1,'Via Summary'!$B$9,_xlfn.XLOOKUP(D459,'WHT Rates'!$B$4:$B$56,'WHT Rates'!$C$4:$C$56)/100))))</f>
        <v>0</v>
      </c>
      <c r="T459" s="244">
        <f t="shared" si="74"/>
        <v>0</v>
      </c>
      <c r="U459" s="238">
        <f>IF(O459=1,0,IF(P459=1,'WHT Rates - MPEG HEVC VIA'!$H$3,IF(Q459=1,'WHT Rates - MPEG HEVC VIA'!$H$11,IF(R459=1,'Via Summary'!$B$9,_xlfn.XLOOKUP(D459,'WHT Rates'!$B$4:$B$56,'WHT Rates'!$E$4:$E$56)/100))))</f>
        <v>0</v>
      </c>
      <c r="V459" s="244">
        <f t="shared" si="75"/>
        <v>0</v>
      </c>
      <c r="W459" s="251"/>
      <c r="X459" s="128">
        <f t="shared" si="76"/>
        <v>0</v>
      </c>
      <c r="Y459" s="128">
        <f t="shared" si="77"/>
        <v>0</v>
      </c>
      <c r="Z459" s="251"/>
      <c r="AA459" s="251"/>
      <c r="AB459" s="251"/>
    </row>
    <row r="460" spans="1:28" s="127" customFormat="1" x14ac:dyDescent="0.35">
      <c r="A460" s="214" t="s">
        <v>157</v>
      </c>
      <c r="B460" s="215">
        <v>105695</v>
      </c>
      <c r="C460" s="215" t="s">
        <v>136</v>
      </c>
      <c r="D460" s="215" t="s">
        <v>137</v>
      </c>
      <c r="E460" s="215">
        <v>70454756</v>
      </c>
      <c r="F460" s="215">
        <v>30</v>
      </c>
      <c r="G460" s="215" t="s">
        <v>706</v>
      </c>
      <c r="H460" s="221" t="s">
        <v>1482</v>
      </c>
      <c r="I460" s="234" t="s">
        <v>978</v>
      </c>
      <c r="J460" s="207">
        <v>40.81</v>
      </c>
      <c r="K460" s="211"/>
      <c r="L460" s="127" t="str">
        <f t="shared" si="70"/>
        <v>0070454756000030</v>
      </c>
      <c r="M460" s="127">
        <f t="shared" si="78"/>
        <v>16</v>
      </c>
      <c r="N460" s="127" t="str">
        <f t="shared" si="71"/>
        <v>00000000/Z_CSD</v>
      </c>
      <c r="O460" s="236">
        <f t="shared" si="72"/>
        <v>0</v>
      </c>
      <c r="P460" s="236">
        <f t="shared" si="73"/>
        <v>0</v>
      </c>
      <c r="Q460" s="236">
        <f t="shared" si="73"/>
        <v>0</v>
      </c>
      <c r="R460" s="236">
        <f t="shared" si="73"/>
        <v>0</v>
      </c>
      <c r="S460" s="238">
        <f>IF(O460=1,0,IF(P460=1,'WHT Rates - MPEG HEVC VIA'!$H$3,IF(Q460=1,'WHT Rates - MPEG HEVC VIA'!$H$11,IF(R460=1,'Via Summary'!$B$9,_xlfn.XLOOKUP(D460,'WHT Rates'!$B$4:$B$56,'WHT Rates'!$C$4:$C$56)/100))))</f>
        <v>0</v>
      </c>
      <c r="T460" s="244">
        <f t="shared" si="74"/>
        <v>0</v>
      </c>
      <c r="U460" s="238">
        <f>IF(O460=1,0,IF(P460=1,'WHT Rates - MPEG HEVC VIA'!$H$3,IF(Q460=1,'WHT Rates - MPEG HEVC VIA'!$H$11,IF(R460=1,'Via Summary'!$B$9,_xlfn.XLOOKUP(D460,'WHT Rates'!$B$4:$B$56,'WHT Rates'!$E$4:$E$56)/100))))</f>
        <v>0</v>
      </c>
      <c r="V460" s="244">
        <f t="shared" si="75"/>
        <v>0</v>
      </c>
      <c r="W460" s="251"/>
      <c r="X460" s="128">
        <f t="shared" si="76"/>
        <v>0</v>
      </c>
      <c r="Y460" s="128">
        <f t="shared" si="77"/>
        <v>0</v>
      </c>
      <c r="Z460" s="251"/>
      <c r="AA460" s="251"/>
      <c r="AB460" s="251"/>
    </row>
    <row r="461" spans="1:28" s="127" customFormat="1" x14ac:dyDescent="0.35">
      <c r="A461" s="214" t="s">
        <v>193</v>
      </c>
      <c r="B461" s="215">
        <v>107118</v>
      </c>
      <c r="C461" s="215" t="s">
        <v>47</v>
      </c>
      <c r="D461" s="215" t="s">
        <v>48</v>
      </c>
      <c r="E461" s="215">
        <v>70455061</v>
      </c>
      <c r="F461" s="215">
        <v>10</v>
      </c>
      <c r="G461" s="215" t="s">
        <v>706</v>
      </c>
      <c r="H461" s="221" t="s">
        <v>1483</v>
      </c>
      <c r="I461" s="234" t="s">
        <v>978</v>
      </c>
      <c r="J461" s="207"/>
      <c r="K461" s="211">
        <v>19110.3</v>
      </c>
      <c r="L461" s="127" t="str">
        <f t="shared" si="70"/>
        <v>0070455061000010</v>
      </c>
      <c r="M461" s="127">
        <f t="shared" si="78"/>
        <v>16</v>
      </c>
      <c r="N461" s="127" t="str">
        <f t="shared" si="71"/>
        <v>00000000/Z_CSD</v>
      </c>
      <c r="O461" s="236">
        <f t="shared" si="72"/>
        <v>0</v>
      </c>
      <c r="P461" s="236">
        <f t="shared" si="73"/>
        <v>0</v>
      </c>
      <c r="Q461" s="236">
        <f t="shared" si="73"/>
        <v>0</v>
      </c>
      <c r="R461" s="236">
        <f t="shared" si="73"/>
        <v>0</v>
      </c>
      <c r="S461" s="238">
        <f>IF(O461=1,0,IF(P461=1,'WHT Rates - MPEG HEVC VIA'!$H$3,IF(Q461=1,'WHT Rates - MPEG HEVC VIA'!$H$11,IF(R461=1,'Via Summary'!$B$9,_xlfn.XLOOKUP(D461,'WHT Rates'!$B$4:$B$56,'WHT Rates'!$C$4:$C$56)/100))))</f>
        <v>0</v>
      </c>
      <c r="T461" s="244">
        <f t="shared" si="74"/>
        <v>0</v>
      </c>
      <c r="U461" s="238">
        <f>IF(O461=1,0,IF(P461=1,'WHT Rates - MPEG HEVC VIA'!$H$3,IF(Q461=1,'WHT Rates - MPEG HEVC VIA'!$H$11,IF(R461=1,'Via Summary'!$B$9,_xlfn.XLOOKUP(D461,'WHT Rates'!$B$4:$B$56,'WHT Rates'!$E$4:$E$56)/100))))</f>
        <v>0</v>
      </c>
      <c r="V461" s="244">
        <f t="shared" si="75"/>
        <v>0</v>
      </c>
      <c r="W461" s="251"/>
      <c r="X461" s="128">
        <f t="shared" si="76"/>
        <v>0</v>
      </c>
      <c r="Y461" s="128">
        <f t="shared" si="77"/>
        <v>0</v>
      </c>
      <c r="Z461" s="251"/>
      <c r="AA461" s="251"/>
      <c r="AB461" s="251"/>
    </row>
    <row r="462" spans="1:28" s="127" customFormat="1" x14ac:dyDescent="0.35">
      <c r="A462" s="214" t="s">
        <v>193</v>
      </c>
      <c r="B462" s="215">
        <v>107118</v>
      </c>
      <c r="C462" s="215" t="s">
        <v>47</v>
      </c>
      <c r="D462" s="215" t="s">
        <v>48</v>
      </c>
      <c r="E462" s="215">
        <v>70455061</v>
      </c>
      <c r="F462" s="215">
        <v>20</v>
      </c>
      <c r="G462" s="215" t="s">
        <v>706</v>
      </c>
      <c r="H462" s="221" t="s">
        <v>1484</v>
      </c>
      <c r="I462" s="234" t="s">
        <v>978</v>
      </c>
      <c r="J462" s="207"/>
      <c r="K462" s="211">
        <v>2560.6999999999998</v>
      </c>
      <c r="L462" s="127" t="str">
        <f t="shared" si="70"/>
        <v>0070455061000020</v>
      </c>
      <c r="M462" s="127">
        <f t="shared" si="78"/>
        <v>16</v>
      </c>
      <c r="N462" s="127" t="str">
        <f t="shared" si="71"/>
        <v>00000000/Z_CSD</v>
      </c>
      <c r="O462" s="236">
        <f t="shared" si="72"/>
        <v>0</v>
      </c>
      <c r="P462" s="236">
        <f t="shared" si="73"/>
        <v>0</v>
      </c>
      <c r="Q462" s="236">
        <f t="shared" si="73"/>
        <v>0</v>
      </c>
      <c r="R462" s="236">
        <f t="shared" si="73"/>
        <v>0</v>
      </c>
      <c r="S462" s="238">
        <f>IF(O462=1,0,IF(P462=1,'WHT Rates - MPEG HEVC VIA'!$H$3,IF(Q462=1,'WHT Rates - MPEG HEVC VIA'!$H$11,IF(R462=1,'Via Summary'!$B$9,_xlfn.XLOOKUP(D462,'WHT Rates'!$B$4:$B$56,'WHT Rates'!$C$4:$C$56)/100))))</f>
        <v>0</v>
      </c>
      <c r="T462" s="244">
        <f t="shared" si="74"/>
        <v>0</v>
      </c>
      <c r="U462" s="238">
        <f>IF(O462=1,0,IF(P462=1,'WHT Rates - MPEG HEVC VIA'!$H$3,IF(Q462=1,'WHT Rates - MPEG HEVC VIA'!$H$11,IF(R462=1,'Via Summary'!$B$9,_xlfn.XLOOKUP(D462,'WHT Rates'!$B$4:$B$56,'WHT Rates'!$E$4:$E$56)/100))))</f>
        <v>0</v>
      </c>
      <c r="V462" s="244">
        <f t="shared" si="75"/>
        <v>0</v>
      </c>
      <c r="W462" s="251"/>
      <c r="X462" s="128">
        <f t="shared" si="76"/>
        <v>0</v>
      </c>
      <c r="Y462" s="128">
        <f t="shared" si="77"/>
        <v>0</v>
      </c>
      <c r="Z462" s="251"/>
      <c r="AA462" s="251"/>
      <c r="AB462" s="251"/>
    </row>
    <row r="463" spans="1:28" s="127" customFormat="1" x14ac:dyDescent="0.35">
      <c r="A463" s="214" t="s">
        <v>193</v>
      </c>
      <c r="B463" s="215">
        <v>107118</v>
      </c>
      <c r="C463" s="215" t="s">
        <v>47</v>
      </c>
      <c r="D463" s="215" t="s">
        <v>48</v>
      </c>
      <c r="E463" s="215">
        <v>70455061</v>
      </c>
      <c r="F463" s="215">
        <v>30</v>
      </c>
      <c r="G463" s="215" t="s">
        <v>696</v>
      </c>
      <c r="H463" s="221" t="s">
        <v>1485</v>
      </c>
      <c r="I463" s="234" t="s">
        <v>978</v>
      </c>
      <c r="J463" s="207"/>
      <c r="K463" s="211">
        <v>4728</v>
      </c>
      <c r="L463" s="127" t="str">
        <f t="shared" si="70"/>
        <v>0070455061000030</v>
      </c>
      <c r="M463" s="127">
        <f t="shared" si="78"/>
        <v>16</v>
      </c>
      <c r="N463" s="127" t="str">
        <f t="shared" si="71"/>
        <v>00000000/Z_SPKA</v>
      </c>
      <c r="O463" s="236">
        <f t="shared" si="72"/>
        <v>0</v>
      </c>
      <c r="P463" s="236">
        <f t="shared" si="73"/>
        <v>0</v>
      </c>
      <c r="Q463" s="236">
        <f t="shared" si="73"/>
        <v>0</v>
      </c>
      <c r="R463" s="236">
        <f t="shared" si="73"/>
        <v>0</v>
      </c>
      <c r="S463" s="238">
        <f>IF(O463=1,0,IF(P463=1,'WHT Rates - MPEG HEVC VIA'!$H$3,IF(Q463=1,'WHT Rates - MPEG HEVC VIA'!$H$11,IF(R463=1,'Via Summary'!$B$9,_xlfn.XLOOKUP(D463,'WHT Rates'!$B$4:$B$56,'WHT Rates'!$C$4:$C$56)/100))))</f>
        <v>0</v>
      </c>
      <c r="T463" s="244">
        <f t="shared" si="74"/>
        <v>0</v>
      </c>
      <c r="U463" s="238">
        <f>IF(O463=1,0,IF(P463=1,'WHT Rates - MPEG HEVC VIA'!$H$3,IF(Q463=1,'WHT Rates - MPEG HEVC VIA'!$H$11,IF(R463=1,'Via Summary'!$B$9,_xlfn.XLOOKUP(D463,'WHT Rates'!$B$4:$B$56,'WHT Rates'!$E$4:$E$56)/100))))</f>
        <v>0</v>
      </c>
      <c r="V463" s="244">
        <f t="shared" si="75"/>
        <v>0</v>
      </c>
      <c r="W463" s="251"/>
      <c r="X463" s="128">
        <f t="shared" si="76"/>
        <v>0</v>
      </c>
      <c r="Y463" s="128">
        <f t="shared" si="77"/>
        <v>0</v>
      </c>
      <c r="Z463" s="251"/>
      <c r="AA463" s="251"/>
      <c r="AB463" s="251"/>
    </row>
    <row r="464" spans="1:28" s="127" customFormat="1" x14ac:dyDescent="0.35">
      <c r="A464" s="214" t="s">
        <v>193</v>
      </c>
      <c r="B464" s="215">
        <v>107118</v>
      </c>
      <c r="C464" s="215" t="s">
        <v>47</v>
      </c>
      <c r="D464" s="215" t="s">
        <v>48</v>
      </c>
      <c r="E464" s="215">
        <v>70455061</v>
      </c>
      <c r="F464" s="215">
        <v>40</v>
      </c>
      <c r="G464" s="215" t="s">
        <v>760</v>
      </c>
      <c r="H464" s="221" t="s">
        <v>1486</v>
      </c>
      <c r="I464" s="234" t="s">
        <v>978</v>
      </c>
      <c r="J464" s="207"/>
      <c r="K464" s="211">
        <v>3232.28</v>
      </c>
      <c r="L464" s="127" t="str">
        <f t="shared" si="70"/>
        <v>0070455061000040</v>
      </c>
      <c r="M464" s="127">
        <f t="shared" si="78"/>
        <v>16</v>
      </c>
      <c r="N464" s="127" t="str">
        <f t="shared" si="71"/>
        <v>00000000/Z_IBP</v>
      </c>
      <c r="O464" s="236">
        <f t="shared" si="72"/>
        <v>0</v>
      </c>
      <c r="P464" s="236">
        <f t="shared" si="73"/>
        <v>0</v>
      </c>
      <c r="Q464" s="236">
        <f t="shared" si="73"/>
        <v>0</v>
      </c>
      <c r="R464" s="236">
        <f t="shared" si="73"/>
        <v>0</v>
      </c>
      <c r="S464" s="238">
        <f>IF(O464=1,0,IF(P464=1,'WHT Rates - MPEG HEVC VIA'!$H$3,IF(Q464=1,'WHT Rates - MPEG HEVC VIA'!$H$11,IF(R464=1,'Via Summary'!$B$9,_xlfn.XLOOKUP(D464,'WHT Rates'!$B$4:$B$56,'WHT Rates'!$C$4:$C$56)/100))))</f>
        <v>0</v>
      </c>
      <c r="T464" s="244">
        <f t="shared" si="74"/>
        <v>0</v>
      </c>
      <c r="U464" s="238">
        <f>IF(O464=1,0,IF(P464=1,'WHT Rates - MPEG HEVC VIA'!$H$3,IF(Q464=1,'WHT Rates - MPEG HEVC VIA'!$H$11,IF(R464=1,'Via Summary'!$B$9,_xlfn.XLOOKUP(D464,'WHT Rates'!$B$4:$B$56,'WHT Rates'!$E$4:$E$56)/100))))</f>
        <v>0</v>
      </c>
      <c r="V464" s="244">
        <f t="shared" si="75"/>
        <v>0</v>
      </c>
      <c r="W464" s="251"/>
      <c r="X464" s="128">
        <f t="shared" si="76"/>
        <v>0</v>
      </c>
      <c r="Y464" s="128">
        <f t="shared" si="77"/>
        <v>0</v>
      </c>
      <c r="Z464" s="251"/>
      <c r="AA464" s="251"/>
      <c r="AB464" s="251"/>
    </row>
    <row r="465" spans="1:28" s="127" customFormat="1" x14ac:dyDescent="0.35">
      <c r="A465" s="214" t="s">
        <v>193</v>
      </c>
      <c r="B465" s="215">
        <v>107118</v>
      </c>
      <c r="C465" s="215" t="s">
        <v>47</v>
      </c>
      <c r="D465" s="215" t="s">
        <v>48</v>
      </c>
      <c r="E465" s="215">
        <v>70455061</v>
      </c>
      <c r="F465" s="215">
        <v>50</v>
      </c>
      <c r="G465" s="215" t="s">
        <v>760</v>
      </c>
      <c r="H465" s="221" t="s">
        <v>1487</v>
      </c>
      <c r="I465" s="234" t="s">
        <v>978</v>
      </c>
      <c r="J465" s="207"/>
      <c r="K465" s="211">
        <v>699.11</v>
      </c>
      <c r="L465" s="127" t="str">
        <f t="shared" si="70"/>
        <v>0070455061000050</v>
      </c>
      <c r="M465" s="127">
        <f t="shared" si="78"/>
        <v>16</v>
      </c>
      <c r="N465" s="127" t="str">
        <f t="shared" si="71"/>
        <v>00000000/Z_IBP</v>
      </c>
      <c r="O465" s="236">
        <f t="shared" si="72"/>
        <v>0</v>
      </c>
      <c r="P465" s="236">
        <f t="shared" si="73"/>
        <v>0</v>
      </c>
      <c r="Q465" s="236">
        <f t="shared" si="73"/>
        <v>0</v>
      </c>
      <c r="R465" s="236">
        <f t="shared" si="73"/>
        <v>0</v>
      </c>
      <c r="S465" s="238">
        <f>IF(O465=1,0,IF(P465=1,'WHT Rates - MPEG HEVC VIA'!$H$3,IF(Q465=1,'WHT Rates - MPEG HEVC VIA'!$H$11,IF(R465=1,'Via Summary'!$B$9,_xlfn.XLOOKUP(D465,'WHT Rates'!$B$4:$B$56,'WHT Rates'!$C$4:$C$56)/100))))</f>
        <v>0</v>
      </c>
      <c r="T465" s="244">
        <f t="shared" si="74"/>
        <v>0</v>
      </c>
      <c r="U465" s="238">
        <f>IF(O465=1,0,IF(P465=1,'WHT Rates - MPEG HEVC VIA'!$H$3,IF(Q465=1,'WHT Rates - MPEG HEVC VIA'!$H$11,IF(R465=1,'Via Summary'!$B$9,_xlfn.XLOOKUP(D465,'WHT Rates'!$B$4:$B$56,'WHT Rates'!$E$4:$E$56)/100))))</f>
        <v>0</v>
      </c>
      <c r="V465" s="244">
        <f t="shared" si="75"/>
        <v>0</v>
      </c>
      <c r="W465" s="251"/>
      <c r="X465" s="128">
        <f t="shared" si="76"/>
        <v>0</v>
      </c>
      <c r="Y465" s="128">
        <f t="shared" si="77"/>
        <v>0</v>
      </c>
      <c r="Z465" s="251"/>
      <c r="AA465" s="251"/>
      <c r="AB465" s="251"/>
    </row>
    <row r="466" spans="1:28" s="127" customFormat="1" x14ac:dyDescent="0.35">
      <c r="A466" s="214" t="s">
        <v>193</v>
      </c>
      <c r="B466" s="215">
        <v>107118</v>
      </c>
      <c r="C466" s="215" t="s">
        <v>47</v>
      </c>
      <c r="D466" s="215" t="s">
        <v>48</v>
      </c>
      <c r="E466" s="215">
        <v>70455061</v>
      </c>
      <c r="F466" s="215">
        <v>60</v>
      </c>
      <c r="G466" s="215" t="s">
        <v>760</v>
      </c>
      <c r="H466" s="221" t="s">
        <v>1488</v>
      </c>
      <c r="I466" s="234" t="s">
        <v>978</v>
      </c>
      <c r="J466" s="207"/>
      <c r="K466" s="211">
        <v>3425.61</v>
      </c>
      <c r="L466" s="127" t="str">
        <f t="shared" si="70"/>
        <v>0070455061000060</v>
      </c>
      <c r="M466" s="127">
        <f t="shared" si="78"/>
        <v>16</v>
      </c>
      <c r="N466" s="127" t="str">
        <f t="shared" si="71"/>
        <v>00000000/Z_IBP</v>
      </c>
      <c r="O466" s="236">
        <f t="shared" si="72"/>
        <v>0</v>
      </c>
      <c r="P466" s="236">
        <f t="shared" si="73"/>
        <v>0</v>
      </c>
      <c r="Q466" s="236">
        <f t="shared" si="73"/>
        <v>0</v>
      </c>
      <c r="R466" s="236">
        <f t="shared" si="73"/>
        <v>0</v>
      </c>
      <c r="S466" s="238">
        <f>IF(O466=1,0,IF(P466=1,'WHT Rates - MPEG HEVC VIA'!$H$3,IF(Q466=1,'WHT Rates - MPEG HEVC VIA'!$H$11,IF(R466=1,'Via Summary'!$B$9,_xlfn.XLOOKUP(D466,'WHT Rates'!$B$4:$B$56,'WHT Rates'!$C$4:$C$56)/100))))</f>
        <v>0</v>
      </c>
      <c r="T466" s="244">
        <f t="shared" si="74"/>
        <v>0</v>
      </c>
      <c r="U466" s="238">
        <f>IF(O466=1,0,IF(P466=1,'WHT Rates - MPEG HEVC VIA'!$H$3,IF(Q466=1,'WHT Rates - MPEG HEVC VIA'!$H$11,IF(R466=1,'Via Summary'!$B$9,_xlfn.XLOOKUP(D466,'WHT Rates'!$B$4:$B$56,'WHT Rates'!$E$4:$E$56)/100))))</f>
        <v>0</v>
      </c>
      <c r="V466" s="244">
        <f t="shared" si="75"/>
        <v>0</v>
      </c>
      <c r="W466" s="251"/>
      <c r="X466" s="128">
        <f t="shared" si="76"/>
        <v>0</v>
      </c>
      <c r="Y466" s="128">
        <f t="shared" si="77"/>
        <v>0</v>
      </c>
      <c r="Z466" s="251"/>
      <c r="AA466" s="251"/>
      <c r="AB466" s="251"/>
    </row>
    <row r="467" spans="1:28" s="127" customFormat="1" x14ac:dyDescent="0.35">
      <c r="A467" s="214" t="s">
        <v>193</v>
      </c>
      <c r="B467" s="215">
        <v>107118</v>
      </c>
      <c r="C467" s="215" t="s">
        <v>47</v>
      </c>
      <c r="D467" s="215" t="s">
        <v>48</v>
      </c>
      <c r="E467" s="215">
        <v>70455061</v>
      </c>
      <c r="F467" s="215">
        <v>70</v>
      </c>
      <c r="G467" s="215" t="s">
        <v>697</v>
      </c>
      <c r="H467" s="221" t="s">
        <v>1489</v>
      </c>
      <c r="I467" s="234" t="s">
        <v>978</v>
      </c>
      <c r="J467" s="207"/>
      <c r="K467" s="211">
        <v>40184.92</v>
      </c>
      <c r="L467" s="127" t="str">
        <f t="shared" si="70"/>
        <v>0070455061000070</v>
      </c>
      <c r="M467" s="127">
        <f t="shared" si="78"/>
        <v>16</v>
      </c>
      <c r="N467" s="127" t="str">
        <f t="shared" si="71"/>
        <v>00000000/Z_SBA</v>
      </c>
      <c r="O467" s="236">
        <f t="shared" si="72"/>
        <v>0</v>
      </c>
      <c r="P467" s="236">
        <f t="shared" si="73"/>
        <v>0</v>
      </c>
      <c r="Q467" s="236">
        <f t="shared" si="73"/>
        <v>0</v>
      </c>
      <c r="R467" s="236">
        <f t="shared" si="73"/>
        <v>0</v>
      </c>
      <c r="S467" s="238">
        <f>IF(O467=1,0,IF(P467=1,'WHT Rates - MPEG HEVC VIA'!$H$3,IF(Q467=1,'WHT Rates - MPEG HEVC VIA'!$H$11,IF(R467=1,'Via Summary'!$B$9,_xlfn.XLOOKUP(D467,'WHT Rates'!$B$4:$B$56,'WHT Rates'!$C$4:$C$56)/100))))</f>
        <v>0</v>
      </c>
      <c r="T467" s="244">
        <f t="shared" si="74"/>
        <v>0</v>
      </c>
      <c r="U467" s="238">
        <f>IF(O467=1,0,IF(P467=1,'WHT Rates - MPEG HEVC VIA'!$H$3,IF(Q467=1,'WHT Rates - MPEG HEVC VIA'!$H$11,IF(R467=1,'Via Summary'!$B$9,_xlfn.XLOOKUP(D467,'WHT Rates'!$B$4:$B$56,'WHT Rates'!$E$4:$E$56)/100))))</f>
        <v>0</v>
      </c>
      <c r="V467" s="244">
        <f t="shared" si="75"/>
        <v>0</v>
      </c>
      <c r="W467" s="251"/>
      <c r="X467" s="128">
        <f t="shared" si="76"/>
        <v>0</v>
      </c>
      <c r="Y467" s="128">
        <f t="shared" si="77"/>
        <v>0</v>
      </c>
      <c r="Z467" s="251"/>
      <c r="AA467" s="251"/>
      <c r="AB467" s="251"/>
    </row>
    <row r="468" spans="1:28" s="127" customFormat="1" x14ac:dyDescent="0.35">
      <c r="A468" s="214" t="s">
        <v>193</v>
      </c>
      <c r="B468" s="215">
        <v>107118</v>
      </c>
      <c r="C468" s="215" t="s">
        <v>47</v>
      </c>
      <c r="D468" s="215" t="s">
        <v>48</v>
      </c>
      <c r="E468" s="215">
        <v>70455061</v>
      </c>
      <c r="F468" s="215">
        <v>80</v>
      </c>
      <c r="G468" s="215" t="s">
        <v>697</v>
      </c>
      <c r="H468" s="221" t="s">
        <v>1490</v>
      </c>
      <c r="I468" s="234" t="s">
        <v>978</v>
      </c>
      <c r="J468" s="207"/>
      <c r="K468" s="211">
        <v>6980.6</v>
      </c>
      <c r="L468" s="127" t="str">
        <f t="shared" si="70"/>
        <v>0070455061000080</v>
      </c>
      <c r="M468" s="127">
        <f t="shared" si="78"/>
        <v>16</v>
      </c>
      <c r="N468" s="127" t="str">
        <f t="shared" si="71"/>
        <v>00000000/Z_SBA</v>
      </c>
      <c r="O468" s="236">
        <f t="shared" si="72"/>
        <v>0</v>
      </c>
      <c r="P468" s="236">
        <f t="shared" si="73"/>
        <v>0</v>
      </c>
      <c r="Q468" s="236">
        <f t="shared" si="73"/>
        <v>0</v>
      </c>
      <c r="R468" s="236">
        <f t="shared" si="73"/>
        <v>0</v>
      </c>
      <c r="S468" s="238">
        <f>IF(O468=1,0,IF(P468=1,'WHT Rates - MPEG HEVC VIA'!$H$3,IF(Q468=1,'WHT Rates - MPEG HEVC VIA'!$H$11,IF(R468=1,'Via Summary'!$B$9,_xlfn.XLOOKUP(D468,'WHT Rates'!$B$4:$B$56,'WHT Rates'!$C$4:$C$56)/100))))</f>
        <v>0</v>
      </c>
      <c r="T468" s="244">
        <f t="shared" si="74"/>
        <v>0</v>
      </c>
      <c r="U468" s="238">
        <f>IF(O468=1,0,IF(P468=1,'WHT Rates - MPEG HEVC VIA'!$H$3,IF(Q468=1,'WHT Rates - MPEG HEVC VIA'!$H$11,IF(R468=1,'Via Summary'!$B$9,_xlfn.XLOOKUP(D468,'WHT Rates'!$B$4:$B$56,'WHT Rates'!$E$4:$E$56)/100))))</f>
        <v>0</v>
      </c>
      <c r="V468" s="244">
        <f t="shared" si="75"/>
        <v>0</v>
      </c>
      <c r="W468" s="251"/>
      <c r="X468" s="128">
        <f t="shared" si="76"/>
        <v>0</v>
      </c>
      <c r="Y468" s="128">
        <f t="shared" si="77"/>
        <v>0</v>
      </c>
      <c r="Z468" s="251"/>
      <c r="AA468" s="251"/>
      <c r="AB468" s="251"/>
    </row>
    <row r="469" spans="1:28" s="127" customFormat="1" x14ac:dyDescent="0.35">
      <c r="A469" s="214" t="s">
        <v>193</v>
      </c>
      <c r="B469" s="215">
        <v>107118</v>
      </c>
      <c r="C469" s="215" t="s">
        <v>47</v>
      </c>
      <c r="D469" s="215" t="s">
        <v>48</v>
      </c>
      <c r="E469" s="215">
        <v>70455061</v>
      </c>
      <c r="F469" s="215">
        <v>90</v>
      </c>
      <c r="G469" s="215" t="s">
        <v>697</v>
      </c>
      <c r="H469" s="221" t="s">
        <v>1491</v>
      </c>
      <c r="I469" s="234" t="s">
        <v>978</v>
      </c>
      <c r="J469" s="207"/>
      <c r="K469" s="211">
        <v>148.47999999999999</v>
      </c>
      <c r="L469" s="127" t="str">
        <f t="shared" si="70"/>
        <v>0070455061000090</v>
      </c>
      <c r="M469" s="127">
        <f t="shared" si="78"/>
        <v>16</v>
      </c>
      <c r="N469" s="127" t="str">
        <f t="shared" si="71"/>
        <v>00000000/Z_SBA</v>
      </c>
      <c r="O469" s="236">
        <f t="shared" si="72"/>
        <v>0</v>
      </c>
      <c r="P469" s="236">
        <f t="shared" si="73"/>
        <v>0</v>
      </c>
      <c r="Q469" s="236">
        <f t="shared" si="73"/>
        <v>0</v>
      </c>
      <c r="R469" s="236">
        <f t="shared" si="73"/>
        <v>0</v>
      </c>
      <c r="S469" s="238">
        <f>IF(O469=1,0,IF(P469=1,'WHT Rates - MPEG HEVC VIA'!$H$3,IF(Q469=1,'WHT Rates - MPEG HEVC VIA'!$H$11,IF(R469=1,'Via Summary'!$B$9,_xlfn.XLOOKUP(D469,'WHT Rates'!$B$4:$B$56,'WHT Rates'!$C$4:$C$56)/100))))</f>
        <v>0</v>
      </c>
      <c r="T469" s="244">
        <f t="shared" si="74"/>
        <v>0</v>
      </c>
      <c r="U469" s="238">
        <f>IF(O469=1,0,IF(P469=1,'WHT Rates - MPEG HEVC VIA'!$H$3,IF(Q469=1,'WHT Rates - MPEG HEVC VIA'!$H$11,IF(R469=1,'Via Summary'!$B$9,_xlfn.XLOOKUP(D469,'WHT Rates'!$B$4:$B$56,'WHT Rates'!$E$4:$E$56)/100))))</f>
        <v>0</v>
      </c>
      <c r="V469" s="244">
        <f t="shared" si="75"/>
        <v>0</v>
      </c>
      <c r="W469" s="251"/>
      <c r="X469" s="128">
        <f t="shared" si="76"/>
        <v>0</v>
      </c>
      <c r="Y469" s="128">
        <f t="shared" si="77"/>
        <v>0</v>
      </c>
      <c r="Z469" s="251"/>
      <c r="AA469" s="251"/>
      <c r="AB469" s="251"/>
    </row>
    <row r="470" spans="1:28" s="127" customFormat="1" x14ac:dyDescent="0.35">
      <c r="A470" s="214" t="s">
        <v>158</v>
      </c>
      <c r="B470" s="215">
        <v>105699</v>
      </c>
      <c r="C470" s="215" t="s">
        <v>136</v>
      </c>
      <c r="D470" s="215" t="s">
        <v>137</v>
      </c>
      <c r="E470" s="215">
        <v>70454772</v>
      </c>
      <c r="F470" s="215">
        <v>10</v>
      </c>
      <c r="G470" s="215" t="s">
        <v>704</v>
      </c>
      <c r="H470" s="221" t="s">
        <v>1492</v>
      </c>
      <c r="I470" s="234" t="s">
        <v>978</v>
      </c>
      <c r="J470" s="207">
        <v>28</v>
      </c>
      <c r="K470" s="211"/>
      <c r="L470" s="127" t="str">
        <f t="shared" si="70"/>
        <v>0070454772000010</v>
      </c>
      <c r="M470" s="127">
        <f t="shared" si="78"/>
        <v>16</v>
      </c>
      <c r="N470" s="127" t="str">
        <f t="shared" si="71"/>
        <v>00000000/Z_CVD</v>
      </c>
      <c r="O470" s="236">
        <f t="shared" si="72"/>
        <v>0</v>
      </c>
      <c r="P470" s="236">
        <f t="shared" si="73"/>
        <v>0</v>
      </c>
      <c r="Q470" s="236">
        <f t="shared" si="73"/>
        <v>0</v>
      </c>
      <c r="R470" s="236">
        <f t="shared" si="73"/>
        <v>0</v>
      </c>
      <c r="S470" s="238">
        <f>IF(O470=1,0,IF(P470=1,'WHT Rates - MPEG HEVC VIA'!$H$3,IF(Q470=1,'WHT Rates - MPEG HEVC VIA'!$H$11,IF(R470=1,'Via Summary'!$B$9,_xlfn.XLOOKUP(D470,'WHT Rates'!$B$4:$B$56,'WHT Rates'!$C$4:$C$56)/100))))</f>
        <v>0</v>
      </c>
      <c r="T470" s="244">
        <f t="shared" si="74"/>
        <v>0</v>
      </c>
      <c r="U470" s="238">
        <f>IF(O470=1,0,IF(P470=1,'WHT Rates - MPEG HEVC VIA'!$H$3,IF(Q470=1,'WHT Rates - MPEG HEVC VIA'!$H$11,IF(R470=1,'Via Summary'!$B$9,_xlfn.XLOOKUP(D470,'WHT Rates'!$B$4:$B$56,'WHT Rates'!$E$4:$E$56)/100))))</f>
        <v>0</v>
      </c>
      <c r="V470" s="244">
        <f t="shared" si="75"/>
        <v>0</v>
      </c>
      <c r="W470" s="251"/>
      <c r="X470" s="128">
        <f t="shared" si="76"/>
        <v>0</v>
      </c>
      <c r="Y470" s="128">
        <f t="shared" si="77"/>
        <v>0</v>
      </c>
      <c r="Z470" s="251"/>
      <c r="AA470" s="251"/>
      <c r="AB470" s="251"/>
    </row>
    <row r="471" spans="1:28" s="127" customFormat="1" x14ac:dyDescent="0.35">
      <c r="A471" s="214" t="s">
        <v>158</v>
      </c>
      <c r="B471" s="215">
        <v>105699</v>
      </c>
      <c r="C471" s="215" t="s">
        <v>136</v>
      </c>
      <c r="D471" s="215" t="s">
        <v>137</v>
      </c>
      <c r="E471" s="215">
        <v>70454772</v>
      </c>
      <c r="F471" s="215">
        <v>20</v>
      </c>
      <c r="G471" s="215" t="s">
        <v>707</v>
      </c>
      <c r="H471" s="221" t="s">
        <v>1493</v>
      </c>
      <c r="I471" s="234" t="s">
        <v>978</v>
      </c>
      <c r="J471" s="207">
        <v>413.09</v>
      </c>
      <c r="K471" s="211"/>
      <c r="L471" s="127" t="str">
        <f t="shared" si="70"/>
        <v>0070454772000020</v>
      </c>
      <c r="M471" s="127">
        <f t="shared" si="78"/>
        <v>16</v>
      </c>
      <c r="N471" s="127" t="str">
        <f t="shared" si="71"/>
        <v>00000000/Z_SDC</v>
      </c>
      <c r="O471" s="236">
        <f t="shared" si="72"/>
        <v>0</v>
      </c>
      <c r="P471" s="236">
        <f t="shared" si="73"/>
        <v>0</v>
      </c>
      <c r="Q471" s="236">
        <f t="shared" si="73"/>
        <v>0</v>
      </c>
      <c r="R471" s="236">
        <f t="shared" si="73"/>
        <v>0</v>
      </c>
      <c r="S471" s="238">
        <f>IF(O471=1,0,IF(P471=1,'WHT Rates - MPEG HEVC VIA'!$H$3,IF(Q471=1,'WHT Rates - MPEG HEVC VIA'!$H$11,IF(R471=1,'Via Summary'!$B$9,_xlfn.XLOOKUP(D471,'WHT Rates'!$B$4:$B$56,'WHT Rates'!$C$4:$C$56)/100))))</f>
        <v>0</v>
      </c>
      <c r="T471" s="244">
        <f t="shared" si="74"/>
        <v>0</v>
      </c>
      <c r="U471" s="238">
        <f>IF(O471=1,0,IF(P471=1,'WHT Rates - MPEG HEVC VIA'!$H$3,IF(Q471=1,'WHT Rates - MPEG HEVC VIA'!$H$11,IF(R471=1,'Via Summary'!$B$9,_xlfn.XLOOKUP(D471,'WHT Rates'!$B$4:$B$56,'WHT Rates'!$E$4:$E$56)/100))))</f>
        <v>0</v>
      </c>
      <c r="V471" s="244">
        <f t="shared" si="75"/>
        <v>0</v>
      </c>
      <c r="W471" s="251"/>
      <c r="X471" s="128">
        <f t="shared" si="76"/>
        <v>0</v>
      </c>
      <c r="Y471" s="128">
        <f t="shared" si="77"/>
        <v>0</v>
      </c>
      <c r="Z471" s="251"/>
      <c r="AA471" s="251"/>
      <c r="AB471" s="251"/>
    </row>
    <row r="472" spans="1:28" s="127" customFormat="1" x14ac:dyDescent="0.35">
      <c r="A472" s="214" t="s">
        <v>158</v>
      </c>
      <c r="B472" s="215">
        <v>105699</v>
      </c>
      <c r="C472" s="215" t="s">
        <v>136</v>
      </c>
      <c r="D472" s="215" t="s">
        <v>137</v>
      </c>
      <c r="E472" s="215">
        <v>70454772</v>
      </c>
      <c r="F472" s="215">
        <v>30</v>
      </c>
      <c r="G472" s="215" t="s">
        <v>707</v>
      </c>
      <c r="H472" s="221" t="s">
        <v>1494</v>
      </c>
      <c r="I472" s="234" t="s">
        <v>978</v>
      </c>
      <c r="J472" s="207">
        <v>210407.4</v>
      </c>
      <c r="K472" s="211"/>
      <c r="L472" s="127" t="str">
        <f t="shared" si="70"/>
        <v>0070454772000030</v>
      </c>
      <c r="M472" s="127">
        <f t="shared" si="78"/>
        <v>16</v>
      </c>
      <c r="N472" s="127" t="str">
        <f t="shared" si="71"/>
        <v>00000000/Z_SDC</v>
      </c>
      <c r="O472" s="236">
        <f t="shared" si="72"/>
        <v>0</v>
      </c>
      <c r="P472" s="236">
        <f t="shared" si="73"/>
        <v>0</v>
      </c>
      <c r="Q472" s="236">
        <f t="shared" si="73"/>
        <v>0</v>
      </c>
      <c r="R472" s="236">
        <f t="shared" si="73"/>
        <v>0</v>
      </c>
      <c r="S472" s="238">
        <f>IF(O472=1,0,IF(P472=1,'WHT Rates - MPEG HEVC VIA'!$H$3,IF(Q472=1,'WHT Rates - MPEG HEVC VIA'!$H$11,IF(R472=1,'Via Summary'!$B$9,_xlfn.XLOOKUP(D472,'WHT Rates'!$B$4:$B$56,'WHT Rates'!$C$4:$C$56)/100))))</f>
        <v>0</v>
      </c>
      <c r="T472" s="244">
        <f t="shared" si="74"/>
        <v>0</v>
      </c>
      <c r="U472" s="238">
        <f>IF(O472=1,0,IF(P472=1,'WHT Rates - MPEG HEVC VIA'!$H$3,IF(Q472=1,'WHT Rates - MPEG HEVC VIA'!$H$11,IF(R472=1,'Via Summary'!$B$9,_xlfn.XLOOKUP(D472,'WHT Rates'!$B$4:$B$56,'WHT Rates'!$E$4:$E$56)/100))))</f>
        <v>0</v>
      </c>
      <c r="V472" s="244">
        <f t="shared" si="75"/>
        <v>0</v>
      </c>
      <c r="W472" s="251"/>
      <c r="X472" s="128">
        <f t="shared" si="76"/>
        <v>0</v>
      </c>
      <c r="Y472" s="128">
        <f t="shared" si="77"/>
        <v>0</v>
      </c>
      <c r="Z472" s="251"/>
      <c r="AA472" s="251"/>
      <c r="AB472" s="251"/>
    </row>
    <row r="473" spans="1:28" s="127" customFormat="1" x14ac:dyDescent="0.35">
      <c r="A473" s="214" t="s">
        <v>675</v>
      </c>
      <c r="B473" s="215">
        <v>129538</v>
      </c>
      <c r="C473" s="215" t="s">
        <v>136</v>
      </c>
      <c r="D473" s="215" t="s">
        <v>137</v>
      </c>
      <c r="E473" s="215">
        <v>70454901</v>
      </c>
      <c r="F473" s="215">
        <v>10</v>
      </c>
      <c r="G473" s="215" t="s">
        <v>761</v>
      </c>
      <c r="H473" s="221" t="s">
        <v>1495</v>
      </c>
      <c r="I473" s="234" t="s">
        <v>979</v>
      </c>
      <c r="J473" s="207">
        <v>17750</v>
      </c>
      <c r="K473" s="211"/>
      <c r="L473" s="127" t="str">
        <f t="shared" si="70"/>
        <v>0070454901000010</v>
      </c>
      <c r="M473" s="127">
        <f t="shared" si="78"/>
        <v>16</v>
      </c>
      <c r="N473" s="127" t="str">
        <f t="shared" si="71"/>
        <v>00000000/Z_W8TB</v>
      </c>
      <c r="O473" s="236">
        <f t="shared" si="72"/>
        <v>0</v>
      </c>
      <c r="P473" s="236">
        <f t="shared" si="73"/>
        <v>0</v>
      </c>
      <c r="Q473" s="236">
        <f t="shared" si="73"/>
        <v>0</v>
      </c>
      <c r="R473" s="236">
        <f t="shared" si="73"/>
        <v>0</v>
      </c>
      <c r="S473" s="238">
        <f>IF(O473=1,0,IF(P473=1,'WHT Rates - MPEG HEVC VIA'!$H$3,IF(Q473=1,'WHT Rates - MPEG HEVC VIA'!$H$11,IF(R473=1,'Via Summary'!$B$9,_xlfn.XLOOKUP(D473,'WHT Rates'!$B$4:$B$56,'WHT Rates'!$C$4:$C$56)/100))))</f>
        <v>0</v>
      </c>
      <c r="T473" s="244">
        <f t="shared" si="74"/>
        <v>0</v>
      </c>
      <c r="U473" s="238">
        <f>IF(O473=1,0,IF(P473=1,'WHT Rates - MPEG HEVC VIA'!$H$3,IF(Q473=1,'WHT Rates - MPEG HEVC VIA'!$H$11,IF(R473=1,'Via Summary'!$B$9,_xlfn.XLOOKUP(D473,'WHT Rates'!$B$4:$B$56,'WHT Rates'!$E$4:$E$56)/100))))</f>
        <v>0</v>
      </c>
      <c r="V473" s="244">
        <f t="shared" si="75"/>
        <v>0</v>
      </c>
      <c r="W473" s="251"/>
      <c r="X473" s="128">
        <f t="shared" si="76"/>
        <v>0</v>
      </c>
      <c r="Y473" s="128">
        <f t="shared" si="77"/>
        <v>0</v>
      </c>
      <c r="Z473" s="251"/>
      <c r="AA473" s="251"/>
      <c r="AB473" s="251"/>
    </row>
    <row r="474" spans="1:28" s="127" customFormat="1" x14ac:dyDescent="0.35">
      <c r="A474" s="214" t="s">
        <v>285</v>
      </c>
      <c r="B474" s="215">
        <v>124238</v>
      </c>
      <c r="C474" s="215" t="s">
        <v>16</v>
      </c>
      <c r="D474" s="215" t="s">
        <v>17</v>
      </c>
      <c r="E474" s="215">
        <v>70454890</v>
      </c>
      <c r="F474" s="215">
        <v>10</v>
      </c>
      <c r="G474" s="215" t="s">
        <v>706</v>
      </c>
      <c r="H474" s="221" t="s">
        <v>1496</v>
      </c>
      <c r="I474" s="234" t="s">
        <v>978</v>
      </c>
      <c r="J474" s="207">
        <v>49670.98</v>
      </c>
      <c r="K474" s="211"/>
      <c r="L474" s="127" t="str">
        <f t="shared" si="70"/>
        <v>0070454890000010</v>
      </c>
      <c r="M474" s="127">
        <f t="shared" si="78"/>
        <v>16</v>
      </c>
      <c r="N474" s="127" t="str">
        <f t="shared" si="71"/>
        <v>00000000/Z_CSD</v>
      </c>
      <c r="O474" s="236">
        <f t="shared" si="72"/>
        <v>0</v>
      </c>
      <c r="P474" s="236">
        <f t="shared" si="73"/>
        <v>0</v>
      </c>
      <c r="Q474" s="236">
        <f t="shared" si="73"/>
        <v>0</v>
      </c>
      <c r="R474" s="236">
        <f t="shared" si="73"/>
        <v>0</v>
      </c>
      <c r="S474" s="238">
        <f>IF(O474=1,0,IF(P474=1,'WHT Rates - MPEG HEVC VIA'!$H$3,IF(Q474=1,'WHT Rates - MPEG HEVC VIA'!$H$11,IF(R474=1,'Via Summary'!$B$9,_xlfn.XLOOKUP(D474,'WHT Rates'!$B$4:$B$56,'WHT Rates'!$C$4:$C$56)/100))))</f>
        <v>0</v>
      </c>
      <c r="T474" s="244">
        <f t="shared" si="74"/>
        <v>0</v>
      </c>
      <c r="U474" s="238">
        <f>IF(O474=1,0,IF(P474=1,'WHT Rates - MPEG HEVC VIA'!$H$3,IF(Q474=1,'WHT Rates - MPEG HEVC VIA'!$H$11,IF(R474=1,'Via Summary'!$B$9,_xlfn.XLOOKUP(D474,'WHT Rates'!$B$4:$B$56,'WHT Rates'!$E$4:$E$56)/100))))</f>
        <v>0</v>
      </c>
      <c r="V474" s="244">
        <f t="shared" si="75"/>
        <v>0</v>
      </c>
      <c r="W474" s="251"/>
      <c r="X474" s="128">
        <f t="shared" si="76"/>
        <v>0</v>
      </c>
      <c r="Y474" s="128">
        <f t="shared" si="77"/>
        <v>0</v>
      </c>
      <c r="Z474" s="251"/>
      <c r="AA474" s="251"/>
      <c r="AB474" s="251"/>
    </row>
    <row r="475" spans="1:28" s="127" customFormat="1" x14ac:dyDescent="0.35">
      <c r="A475" s="214" t="s">
        <v>285</v>
      </c>
      <c r="B475" s="215">
        <v>124238</v>
      </c>
      <c r="C475" s="215" t="s">
        <v>16</v>
      </c>
      <c r="D475" s="215" t="s">
        <v>17</v>
      </c>
      <c r="E475" s="215">
        <v>70454890</v>
      </c>
      <c r="F475" s="215">
        <v>20</v>
      </c>
      <c r="G475" s="215" t="s">
        <v>706</v>
      </c>
      <c r="H475" s="221" t="s">
        <v>1497</v>
      </c>
      <c r="I475" s="234" t="s">
        <v>978</v>
      </c>
      <c r="J475" s="207">
        <v>989.14</v>
      </c>
      <c r="K475" s="211"/>
      <c r="L475" s="127" t="str">
        <f t="shared" si="70"/>
        <v>0070454890000020</v>
      </c>
      <c r="M475" s="127">
        <f t="shared" si="78"/>
        <v>16</v>
      </c>
      <c r="N475" s="127" t="str">
        <f t="shared" si="71"/>
        <v>00000000/Z_CSD</v>
      </c>
      <c r="O475" s="236">
        <f t="shared" si="72"/>
        <v>0</v>
      </c>
      <c r="P475" s="236">
        <f t="shared" si="73"/>
        <v>0</v>
      </c>
      <c r="Q475" s="236">
        <f t="shared" si="73"/>
        <v>0</v>
      </c>
      <c r="R475" s="236">
        <f t="shared" si="73"/>
        <v>0</v>
      </c>
      <c r="S475" s="238">
        <f>IF(O475=1,0,IF(P475=1,'WHT Rates - MPEG HEVC VIA'!$H$3,IF(Q475=1,'WHT Rates - MPEG HEVC VIA'!$H$11,IF(R475=1,'Via Summary'!$B$9,_xlfn.XLOOKUP(D475,'WHT Rates'!$B$4:$B$56,'WHT Rates'!$C$4:$C$56)/100))))</f>
        <v>0</v>
      </c>
      <c r="T475" s="244">
        <f t="shared" si="74"/>
        <v>0</v>
      </c>
      <c r="U475" s="238">
        <f>IF(O475=1,0,IF(P475=1,'WHT Rates - MPEG HEVC VIA'!$H$3,IF(Q475=1,'WHT Rates - MPEG HEVC VIA'!$H$11,IF(R475=1,'Via Summary'!$B$9,_xlfn.XLOOKUP(D475,'WHT Rates'!$B$4:$B$56,'WHT Rates'!$E$4:$E$56)/100))))</f>
        <v>0</v>
      </c>
      <c r="V475" s="244">
        <f t="shared" si="75"/>
        <v>0</v>
      </c>
      <c r="W475" s="251"/>
      <c r="X475" s="128">
        <f t="shared" si="76"/>
        <v>0</v>
      </c>
      <c r="Y475" s="128">
        <f t="shared" si="77"/>
        <v>0</v>
      </c>
      <c r="Z475" s="251"/>
      <c r="AA475" s="251"/>
      <c r="AB475" s="251"/>
    </row>
    <row r="476" spans="1:28" s="127" customFormat="1" x14ac:dyDescent="0.35">
      <c r="A476" s="214" t="s">
        <v>285</v>
      </c>
      <c r="B476" s="215">
        <v>124238</v>
      </c>
      <c r="C476" s="215" t="s">
        <v>16</v>
      </c>
      <c r="D476" s="215" t="s">
        <v>17</v>
      </c>
      <c r="E476" s="215">
        <v>70454890</v>
      </c>
      <c r="F476" s="215">
        <v>30</v>
      </c>
      <c r="G476" s="215" t="s">
        <v>706</v>
      </c>
      <c r="H476" s="221" t="s">
        <v>1498</v>
      </c>
      <c r="I476" s="234" t="s">
        <v>978</v>
      </c>
      <c r="J476" s="207">
        <v>10447.120000000001</v>
      </c>
      <c r="K476" s="211"/>
      <c r="L476" s="127" t="str">
        <f t="shared" si="70"/>
        <v>0070454890000030</v>
      </c>
      <c r="M476" s="127">
        <f t="shared" si="78"/>
        <v>16</v>
      </c>
      <c r="N476" s="127" t="str">
        <f t="shared" si="71"/>
        <v>00000000/Z_CSD</v>
      </c>
      <c r="O476" s="236">
        <f t="shared" si="72"/>
        <v>0</v>
      </c>
      <c r="P476" s="236">
        <f t="shared" si="73"/>
        <v>0</v>
      </c>
      <c r="Q476" s="236">
        <f t="shared" si="73"/>
        <v>0</v>
      </c>
      <c r="R476" s="236">
        <f t="shared" si="73"/>
        <v>0</v>
      </c>
      <c r="S476" s="238">
        <f>IF(O476=1,0,IF(P476=1,'WHT Rates - MPEG HEVC VIA'!$H$3,IF(Q476=1,'WHT Rates - MPEG HEVC VIA'!$H$11,IF(R476=1,'Via Summary'!$B$9,_xlfn.XLOOKUP(D476,'WHT Rates'!$B$4:$B$56,'WHT Rates'!$C$4:$C$56)/100))))</f>
        <v>0</v>
      </c>
      <c r="T476" s="244">
        <f t="shared" si="74"/>
        <v>0</v>
      </c>
      <c r="U476" s="238">
        <f>IF(O476=1,0,IF(P476=1,'WHT Rates - MPEG HEVC VIA'!$H$3,IF(Q476=1,'WHT Rates - MPEG HEVC VIA'!$H$11,IF(R476=1,'Via Summary'!$B$9,_xlfn.XLOOKUP(D476,'WHT Rates'!$B$4:$B$56,'WHT Rates'!$E$4:$E$56)/100))))</f>
        <v>0</v>
      </c>
      <c r="V476" s="244">
        <f t="shared" si="75"/>
        <v>0</v>
      </c>
      <c r="W476" s="251"/>
      <c r="X476" s="128">
        <f t="shared" si="76"/>
        <v>0</v>
      </c>
      <c r="Y476" s="128">
        <f t="shared" si="77"/>
        <v>0</v>
      </c>
      <c r="Z476" s="251"/>
      <c r="AA476" s="251"/>
      <c r="AB476" s="251"/>
    </row>
    <row r="477" spans="1:28" s="127" customFormat="1" x14ac:dyDescent="0.35">
      <c r="A477" s="214" t="s">
        <v>35</v>
      </c>
      <c r="B477" s="215">
        <v>105054</v>
      </c>
      <c r="C477" s="215" t="s">
        <v>24</v>
      </c>
      <c r="D477" s="215" t="s">
        <v>25</v>
      </c>
      <c r="E477" s="215">
        <v>70455038</v>
      </c>
      <c r="F477" s="215">
        <v>10</v>
      </c>
      <c r="G477" s="215" t="s">
        <v>698</v>
      </c>
      <c r="H477" s="221" t="s">
        <v>1499</v>
      </c>
      <c r="I477" s="234" t="s">
        <v>979</v>
      </c>
      <c r="J477" s="207">
        <v>78464.7</v>
      </c>
      <c r="K477" s="211"/>
      <c r="L477" s="127" t="str">
        <f t="shared" si="70"/>
        <v>0070455038000010</v>
      </c>
      <c r="M477" s="127">
        <f t="shared" si="78"/>
        <v>16</v>
      </c>
      <c r="N477" s="127" t="str">
        <f t="shared" si="71"/>
        <v>00000000/Z_DHDO</v>
      </c>
      <c r="O477" s="236">
        <f t="shared" si="72"/>
        <v>0</v>
      </c>
      <c r="P477" s="236">
        <f t="shared" si="73"/>
        <v>0</v>
      </c>
      <c r="Q477" s="236">
        <f t="shared" si="73"/>
        <v>0</v>
      </c>
      <c r="R477" s="236">
        <f t="shared" si="73"/>
        <v>0</v>
      </c>
      <c r="S477" s="238">
        <f>IF(O477=1,0,IF(P477=1,'WHT Rates - MPEG HEVC VIA'!$H$3,IF(Q477=1,'WHT Rates - MPEG HEVC VIA'!$H$11,IF(R477=1,'Via Summary'!$B$9,_xlfn.XLOOKUP(D477,'WHT Rates'!$B$4:$B$56,'WHT Rates'!$C$4:$C$56)/100))))</f>
        <v>0.1</v>
      </c>
      <c r="T477" s="244">
        <f t="shared" si="74"/>
        <v>7846.47</v>
      </c>
      <c r="U477" s="238">
        <f>IF(O477=1,0,IF(P477=1,'WHT Rates - MPEG HEVC VIA'!$H$3,IF(Q477=1,'WHT Rates - MPEG HEVC VIA'!$H$11,IF(R477=1,'Via Summary'!$B$9,_xlfn.XLOOKUP(D477,'WHT Rates'!$B$4:$B$56,'WHT Rates'!$E$4:$E$56)/100))))</f>
        <v>0.1</v>
      </c>
      <c r="V477" s="244">
        <f t="shared" si="75"/>
        <v>0</v>
      </c>
      <c r="W477" s="251"/>
      <c r="X477" s="128">
        <f t="shared" si="76"/>
        <v>-7846.47</v>
      </c>
      <c r="Y477" s="128">
        <f t="shared" si="77"/>
        <v>0</v>
      </c>
      <c r="Z477" s="251"/>
      <c r="AA477" s="251"/>
      <c r="AB477" s="251"/>
    </row>
    <row r="478" spans="1:28" s="127" customFormat="1" x14ac:dyDescent="0.35">
      <c r="A478" s="214" t="s">
        <v>35</v>
      </c>
      <c r="B478" s="215">
        <v>105054</v>
      </c>
      <c r="C478" s="215" t="s">
        <v>24</v>
      </c>
      <c r="D478" s="215" t="s">
        <v>25</v>
      </c>
      <c r="E478" s="215">
        <v>70455038</v>
      </c>
      <c r="F478" s="215">
        <v>20</v>
      </c>
      <c r="G478" s="215" t="s">
        <v>737</v>
      </c>
      <c r="H478" s="221" t="s">
        <v>1500</v>
      </c>
      <c r="I478" s="234" t="s">
        <v>979</v>
      </c>
      <c r="J478" s="207">
        <v>264375</v>
      </c>
      <c r="K478" s="211"/>
      <c r="L478" s="127" t="str">
        <f t="shared" si="70"/>
        <v>0070455038000020</v>
      </c>
      <c r="M478" s="127">
        <f t="shared" si="78"/>
        <v>16</v>
      </c>
      <c r="N478" s="127" t="str">
        <f t="shared" si="71"/>
        <v>00000000/Z_PC1</v>
      </c>
      <c r="O478" s="236">
        <f t="shared" si="72"/>
        <v>0</v>
      </c>
      <c r="P478" s="236">
        <f t="shared" si="73"/>
        <v>0</v>
      </c>
      <c r="Q478" s="236">
        <f t="shared" si="73"/>
        <v>0</v>
      </c>
      <c r="R478" s="236">
        <f t="shared" si="73"/>
        <v>0</v>
      </c>
      <c r="S478" s="238">
        <f>IF(O478=1,0,IF(P478=1,'WHT Rates - MPEG HEVC VIA'!$H$3,IF(Q478=1,'WHT Rates - MPEG HEVC VIA'!$H$11,IF(R478=1,'Via Summary'!$B$9,_xlfn.XLOOKUP(D478,'WHT Rates'!$B$4:$B$56,'WHT Rates'!$C$4:$C$56)/100))))</f>
        <v>0.1</v>
      </c>
      <c r="T478" s="244">
        <f t="shared" si="74"/>
        <v>26437.5</v>
      </c>
      <c r="U478" s="238">
        <f>IF(O478=1,0,IF(P478=1,'WHT Rates - MPEG HEVC VIA'!$H$3,IF(Q478=1,'WHT Rates - MPEG HEVC VIA'!$H$11,IF(R478=1,'Via Summary'!$B$9,_xlfn.XLOOKUP(D478,'WHT Rates'!$B$4:$B$56,'WHT Rates'!$E$4:$E$56)/100))))</f>
        <v>0.1</v>
      </c>
      <c r="V478" s="244">
        <f t="shared" si="75"/>
        <v>0</v>
      </c>
      <c r="W478" s="251"/>
      <c r="X478" s="128">
        <f t="shared" si="76"/>
        <v>-26437.5</v>
      </c>
      <c r="Y478" s="128">
        <f t="shared" si="77"/>
        <v>0</v>
      </c>
      <c r="Z478" s="251"/>
      <c r="AA478" s="251"/>
      <c r="AB478" s="251"/>
    </row>
    <row r="479" spans="1:28" s="127" customFormat="1" x14ac:dyDescent="0.35">
      <c r="A479" s="214" t="s">
        <v>35</v>
      </c>
      <c r="B479" s="215">
        <v>105054</v>
      </c>
      <c r="C479" s="215" t="s">
        <v>24</v>
      </c>
      <c r="D479" s="215" t="s">
        <v>25</v>
      </c>
      <c r="E479" s="215">
        <v>70455038</v>
      </c>
      <c r="F479" s="215">
        <v>30</v>
      </c>
      <c r="G479" s="215" t="s">
        <v>699</v>
      </c>
      <c r="H479" s="221" t="s">
        <v>1501</v>
      </c>
      <c r="I479" s="234" t="s">
        <v>979</v>
      </c>
      <c r="J479" s="207">
        <v>1674520.53</v>
      </c>
      <c r="K479" s="211"/>
      <c r="L479" s="127" t="str">
        <f t="shared" si="70"/>
        <v>0070455038000030</v>
      </c>
      <c r="M479" s="127">
        <f t="shared" si="78"/>
        <v>16</v>
      </c>
      <c r="N479" s="127" t="str">
        <f t="shared" si="71"/>
        <v>00000000/Z_W8PB</v>
      </c>
      <c r="O479" s="236">
        <f t="shared" si="72"/>
        <v>0</v>
      </c>
      <c r="P479" s="236">
        <f t="shared" si="73"/>
        <v>0</v>
      </c>
      <c r="Q479" s="236">
        <f t="shared" si="73"/>
        <v>0</v>
      </c>
      <c r="R479" s="236">
        <f t="shared" si="73"/>
        <v>0</v>
      </c>
      <c r="S479" s="238">
        <f>IF(O479=1,0,IF(P479=1,'WHT Rates - MPEG HEVC VIA'!$H$3,IF(Q479=1,'WHT Rates - MPEG HEVC VIA'!$H$11,IF(R479=1,'Via Summary'!$B$9,_xlfn.XLOOKUP(D479,'WHT Rates'!$B$4:$B$56,'WHT Rates'!$C$4:$C$56)/100))))</f>
        <v>0.1</v>
      </c>
      <c r="T479" s="244">
        <f t="shared" si="74"/>
        <v>167452.05300000001</v>
      </c>
      <c r="U479" s="238">
        <f>IF(O479=1,0,IF(P479=1,'WHT Rates - MPEG HEVC VIA'!$H$3,IF(Q479=1,'WHT Rates - MPEG HEVC VIA'!$H$11,IF(R479=1,'Via Summary'!$B$9,_xlfn.XLOOKUP(D479,'WHT Rates'!$B$4:$B$56,'WHT Rates'!$E$4:$E$56)/100))))</f>
        <v>0.1</v>
      </c>
      <c r="V479" s="244">
        <f t="shared" si="75"/>
        <v>0</v>
      </c>
      <c r="W479" s="251"/>
      <c r="X479" s="128">
        <f t="shared" si="76"/>
        <v>-167452.04999999999</v>
      </c>
      <c r="Y479" s="128">
        <f t="shared" si="77"/>
        <v>0</v>
      </c>
      <c r="Z479" s="251"/>
      <c r="AA479" s="251"/>
      <c r="AB479" s="251"/>
    </row>
    <row r="480" spans="1:28" s="127" customFormat="1" x14ac:dyDescent="0.35">
      <c r="A480" s="214" t="s">
        <v>187</v>
      </c>
      <c r="B480" s="215">
        <v>106966</v>
      </c>
      <c r="C480" s="215" t="s">
        <v>24</v>
      </c>
      <c r="D480" s="215" t="s">
        <v>25</v>
      </c>
      <c r="E480" s="215">
        <v>70454970</v>
      </c>
      <c r="F480" s="215">
        <v>10</v>
      </c>
      <c r="G480" s="215" t="s">
        <v>749</v>
      </c>
      <c r="H480" s="221" t="s">
        <v>1502</v>
      </c>
      <c r="I480" s="234" t="s">
        <v>979</v>
      </c>
      <c r="J480" s="207">
        <v>90000</v>
      </c>
      <c r="K480" s="211"/>
      <c r="L480" s="127" t="str">
        <f t="shared" si="70"/>
        <v>0070454970000010</v>
      </c>
      <c r="M480" s="127">
        <f t="shared" si="78"/>
        <v>16</v>
      </c>
      <c r="N480" s="127" t="str">
        <f t="shared" si="71"/>
        <v>00000000/Z_MBL</v>
      </c>
      <c r="O480" s="236">
        <f t="shared" si="72"/>
        <v>0</v>
      </c>
      <c r="P480" s="236">
        <f t="shared" si="73"/>
        <v>0</v>
      </c>
      <c r="Q480" s="236">
        <f t="shared" si="73"/>
        <v>0</v>
      </c>
      <c r="R480" s="236">
        <f t="shared" si="73"/>
        <v>0</v>
      </c>
      <c r="S480" s="238">
        <f>IF(O480=1,0,IF(P480=1,'WHT Rates - MPEG HEVC VIA'!$H$3,IF(Q480=1,'WHT Rates - MPEG HEVC VIA'!$H$11,IF(R480=1,'Via Summary'!$B$9,_xlfn.XLOOKUP(D480,'WHT Rates'!$B$4:$B$56,'WHT Rates'!$C$4:$C$56)/100))))</f>
        <v>0.1</v>
      </c>
      <c r="T480" s="244">
        <f t="shared" si="74"/>
        <v>9000</v>
      </c>
      <c r="U480" s="238">
        <f>IF(O480=1,0,IF(P480=1,'WHT Rates - MPEG HEVC VIA'!$H$3,IF(Q480=1,'WHT Rates - MPEG HEVC VIA'!$H$11,IF(R480=1,'Via Summary'!$B$9,_xlfn.XLOOKUP(D480,'WHT Rates'!$B$4:$B$56,'WHT Rates'!$E$4:$E$56)/100))))</f>
        <v>0.1</v>
      </c>
      <c r="V480" s="244">
        <f t="shared" si="75"/>
        <v>0</v>
      </c>
      <c r="W480" s="251"/>
      <c r="X480" s="128">
        <f t="shared" si="76"/>
        <v>-9000</v>
      </c>
      <c r="Y480" s="128">
        <f t="shared" si="77"/>
        <v>0</v>
      </c>
      <c r="Z480" s="251"/>
      <c r="AA480" s="251"/>
      <c r="AB480" s="251"/>
    </row>
    <row r="481" spans="1:28" s="127" customFormat="1" x14ac:dyDescent="0.35">
      <c r="A481" s="214" t="s">
        <v>187</v>
      </c>
      <c r="B481" s="215">
        <v>106966</v>
      </c>
      <c r="C481" s="215" t="s">
        <v>24</v>
      </c>
      <c r="D481" s="215" t="s">
        <v>25</v>
      </c>
      <c r="E481" s="215">
        <v>70454970</v>
      </c>
      <c r="F481" s="215">
        <v>20</v>
      </c>
      <c r="G481" s="215" t="s">
        <v>711</v>
      </c>
      <c r="H481" s="221" t="s">
        <v>1503</v>
      </c>
      <c r="I481" s="234" t="s">
        <v>979</v>
      </c>
      <c r="J481" s="207">
        <v>37800</v>
      </c>
      <c r="K481" s="211"/>
      <c r="L481" s="127" t="str">
        <f t="shared" si="70"/>
        <v>0070454970000020</v>
      </c>
      <c r="M481" s="127">
        <f t="shared" si="78"/>
        <v>16</v>
      </c>
      <c r="N481" s="127" t="str">
        <f t="shared" si="71"/>
        <v>00000000/Z_MTB</v>
      </c>
      <c r="O481" s="236">
        <f t="shared" si="72"/>
        <v>0</v>
      </c>
      <c r="P481" s="236">
        <f t="shared" si="73"/>
        <v>0</v>
      </c>
      <c r="Q481" s="236">
        <f t="shared" si="73"/>
        <v>0</v>
      </c>
      <c r="R481" s="236">
        <f t="shared" si="73"/>
        <v>0</v>
      </c>
      <c r="S481" s="238">
        <f>IF(O481=1,0,IF(P481=1,'WHT Rates - MPEG HEVC VIA'!$H$3,IF(Q481=1,'WHT Rates - MPEG HEVC VIA'!$H$11,IF(R481=1,'Via Summary'!$B$9,_xlfn.XLOOKUP(D481,'WHT Rates'!$B$4:$B$56,'WHT Rates'!$C$4:$C$56)/100))))</f>
        <v>0.1</v>
      </c>
      <c r="T481" s="244">
        <f t="shared" si="74"/>
        <v>3780</v>
      </c>
      <c r="U481" s="238">
        <f>IF(O481=1,0,IF(P481=1,'WHT Rates - MPEG HEVC VIA'!$H$3,IF(Q481=1,'WHT Rates - MPEG HEVC VIA'!$H$11,IF(R481=1,'Via Summary'!$B$9,_xlfn.XLOOKUP(D481,'WHT Rates'!$B$4:$B$56,'WHT Rates'!$E$4:$E$56)/100))))</f>
        <v>0.1</v>
      </c>
      <c r="V481" s="244">
        <f t="shared" si="75"/>
        <v>0</v>
      </c>
      <c r="W481" s="251"/>
      <c r="X481" s="128">
        <f t="shared" si="76"/>
        <v>-3780</v>
      </c>
      <c r="Y481" s="128">
        <f t="shared" si="77"/>
        <v>0</v>
      </c>
      <c r="Z481" s="251"/>
      <c r="AA481" s="251"/>
      <c r="AB481" s="251"/>
    </row>
    <row r="482" spans="1:28" s="127" customFormat="1" x14ac:dyDescent="0.35">
      <c r="A482" s="214" t="s">
        <v>260</v>
      </c>
      <c r="B482" s="215">
        <v>119774</v>
      </c>
      <c r="C482" s="215" t="s">
        <v>29</v>
      </c>
      <c r="D482" s="215" t="s">
        <v>30</v>
      </c>
      <c r="E482" s="215">
        <v>70454858</v>
      </c>
      <c r="F482" s="215">
        <v>10</v>
      </c>
      <c r="G482" s="215" t="s">
        <v>737</v>
      </c>
      <c r="H482" s="221" t="s">
        <v>1504</v>
      </c>
      <c r="I482" s="234" t="s">
        <v>979</v>
      </c>
      <c r="J482" s="207">
        <v>2723182.5</v>
      </c>
      <c r="K482" s="211"/>
      <c r="L482" s="127" t="str">
        <f t="shared" si="70"/>
        <v>0070454858000010</v>
      </c>
      <c r="M482" s="127">
        <f t="shared" si="78"/>
        <v>16</v>
      </c>
      <c r="N482" s="127" t="str">
        <f t="shared" si="71"/>
        <v>00000000/Z_PC1</v>
      </c>
      <c r="O482" s="236">
        <f t="shared" si="72"/>
        <v>0</v>
      </c>
      <c r="P482" s="236">
        <f t="shared" si="73"/>
        <v>0</v>
      </c>
      <c r="Q482" s="236">
        <f t="shared" si="73"/>
        <v>0</v>
      </c>
      <c r="R482" s="236">
        <f t="shared" si="73"/>
        <v>0</v>
      </c>
      <c r="S482" s="238">
        <f>IF(O482=1,0,IF(P482=1,'WHT Rates - MPEG HEVC VIA'!$H$3,IF(Q482=1,'WHT Rates - MPEG HEVC VIA'!$H$11,IF(R482=1,'Via Summary'!$B$9,_xlfn.XLOOKUP(D482,'WHT Rates'!$B$4:$B$56,'WHT Rates'!$C$4:$C$56)/100))))</f>
        <v>4.9500000000000002E-2</v>
      </c>
      <c r="T482" s="244">
        <f t="shared" si="74"/>
        <v>134797.53375</v>
      </c>
      <c r="U482" s="238">
        <f>IF(O482=1,0,IF(P482=1,'WHT Rates - MPEG HEVC VIA'!$H$3,IF(Q482=1,'WHT Rates - MPEG HEVC VIA'!$H$11,IF(R482=1,'Via Summary'!$B$9,_xlfn.XLOOKUP(D482,'WHT Rates'!$B$4:$B$56,'WHT Rates'!$E$4:$E$56)/100))))</f>
        <v>0.03</v>
      </c>
      <c r="V482" s="244">
        <f t="shared" si="75"/>
        <v>0</v>
      </c>
      <c r="W482" s="251"/>
      <c r="X482" s="128">
        <f t="shared" si="76"/>
        <v>-134797.53</v>
      </c>
      <c r="Y482" s="128">
        <f t="shared" si="77"/>
        <v>0</v>
      </c>
      <c r="Z482" s="251"/>
      <c r="AA482" s="251"/>
      <c r="AB482" s="251"/>
    </row>
    <row r="483" spans="1:28" s="127" customFormat="1" x14ac:dyDescent="0.35">
      <c r="A483" s="214" t="s">
        <v>260</v>
      </c>
      <c r="B483" s="215">
        <v>119774</v>
      </c>
      <c r="C483" s="215" t="s">
        <v>29</v>
      </c>
      <c r="D483" s="215" t="s">
        <v>30</v>
      </c>
      <c r="E483" s="215">
        <v>70454858</v>
      </c>
      <c r="F483" s="215">
        <v>20</v>
      </c>
      <c r="G483" s="215" t="s">
        <v>698</v>
      </c>
      <c r="H483" s="221" t="s">
        <v>1505</v>
      </c>
      <c r="I483" s="234" t="s">
        <v>979</v>
      </c>
      <c r="J483" s="207">
        <v>281002.02</v>
      </c>
      <c r="K483" s="211"/>
      <c r="L483" s="127" t="str">
        <f t="shared" si="70"/>
        <v>0070454858000020</v>
      </c>
      <c r="M483" s="127">
        <f t="shared" si="78"/>
        <v>16</v>
      </c>
      <c r="N483" s="127" t="str">
        <f t="shared" si="71"/>
        <v>00000000/Z_DHDO</v>
      </c>
      <c r="O483" s="236">
        <f t="shared" si="72"/>
        <v>0</v>
      </c>
      <c r="P483" s="236">
        <f t="shared" si="73"/>
        <v>0</v>
      </c>
      <c r="Q483" s="236">
        <f t="shared" si="73"/>
        <v>0</v>
      </c>
      <c r="R483" s="236">
        <f t="shared" si="73"/>
        <v>0</v>
      </c>
      <c r="S483" s="238">
        <f>IF(O483=1,0,IF(P483=1,'WHT Rates - MPEG HEVC VIA'!$H$3,IF(Q483=1,'WHT Rates - MPEG HEVC VIA'!$H$11,IF(R483=1,'Via Summary'!$B$9,_xlfn.XLOOKUP(D483,'WHT Rates'!$B$4:$B$56,'WHT Rates'!$C$4:$C$56)/100))))</f>
        <v>4.9500000000000002E-2</v>
      </c>
      <c r="T483" s="244">
        <f t="shared" si="74"/>
        <v>13909.599990000002</v>
      </c>
      <c r="U483" s="238">
        <f>IF(O483=1,0,IF(P483=1,'WHT Rates - MPEG HEVC VIA'!$H$3,IF(Q483=1,'WHT Rates - MPEG HEVC VIA'!$H$11,IF(R483=1,'Via Summary'!$B$9,_xlfn.XLOOKUP(D483,'WHT Rates'!$B$4:$B$56,'WHT Rates'!$E$4:$E$56)/100))))</f>
        <v>0.03</v>
      </c>
      <c r="V483" s="244">
        <f t="shared" si="75"/>
        <v>0</v>
      </c>
      <c r="W483" s="251"/>
      <c r="X483" s="128">
        <f t="shared" si="76"/>
        <v>-13909.6</v>
      </c>
      <c r="Y483" s="128">
        <f t="shared" si="77"/>
        <v>0</v>
      </c>
      <c r="Z483" s="251"/>
      <c r="AA483" s="251"/>
      <c r="AB483" s="251"/>
    </row>
    <row r="484" spans="1:28" s="127" customFormat="1" x14ac:dyDescent="0.35">
      <c r="A484" s="214" t="s">
        <v>260</v>
      </c>
      <c r="B484" s="215">
        <v>119774</v>
      </c>
      <c r="C484" s="215" t="s">
        <v>29</v>
      </c>
      <c r="D484" s="215" t="s">
        <v>30</v>
      </c>
      <c r="E484" s="215">
        <v>70454858</v>
      </c>
      <c r="F484" s="215">
        <v>30</v>
      </c>
      <c r="G484" s="215" t="s">
        <v>762</v>
      </c>
      <c r="H484" s="221" t="s">
        <v>1506</v>
      </c>
      <c r="I484" s="234" t="s">
        <v>979</v>
      </c>
      <c r="J484" s="207">
        <v>41322.239999999998</v>
      </c>
      <c r="K484" s="211"/>
      <c r="L484" s="127" t="str">
        <f t="shared" si="70"/>
        <v>0070454858000030</v>
      </c>
      <c r="M484" s="127">
        <f t="shared" si="78"/>
        <v>16</v>
      </c>
      <c r="N484" s="127" t="str">
        <f t="shared" si="71"/>
        <v>00000000/Z_DHNO</v>
      </c>
      <c r="O484" s="236">
        <f t="shared" si="72"/>
        <v>0</v>
      </c>
      <c r="P484" s="236">
        <f t="shared" si="73"/>
        <v>0</v>
      </c>
      <c r="Q484" s="236">
        <f t="shared" si="73"/>
        <v>0</v>
      </c>
      <c r="R484" s="236">
        <f t="shared" si="73"/>
        <v>0</v>
      </c>
      <c r="S484" s="238">
        <f>IF(O484=1,0,IF(P484=1,'WHT Rates - MPEG HEVC VIA'!$H$3,IF(Q484=1,'WHT Rates - MPEG HEVC VIA'!$H$11,IF(R484=1,'Via Summary'!$B$9,_xlfn.XLOOKUP(D484,'WHT Rates'!$B$4:$B$56,'WHT Rates'!$C$4:$C$56)/100))))</f>
        <v>4.9500000000000002E-2</v>
      </c>
      <c r="T484" s="244">
        <f t="shared" si="74"/>
        <v>2045.4508800000001</v>
      </c>
      <c r="U484" s="238">
        <f>IF(O484=1,0,IF(P484=1,'WHT Rates - MPEG HEVC VIA'!$H$3,IF(Q484=1,'WHT Rates - MPEG HEVC VIA'!$H$11,IF(R484=1,'Via Summary'!$B$9,_xlfn.XLOOKUP(D484,'WHT Rates'!$B$4:$B$56,'WHT Rates'!$E$4:$E$56)/100))))</f>
        <v>0.03</v>
      </c>
      <c r="V484" s="244">
        <f t="shared" si="75"/>
        <v>0</v>
      </c>
      <c r="W484" s="251"/>
      <c r="X484" s="128">
        <f t="shared" si="76"/>
        <v>-2045.45</v>
      </c>
      <c r="Y484" s="128">
        <f t="shared" si="77"/>
        <v>0</v>
      </c>
      <c r="Z484" s="251"/>
      <c r="AA484" s="251"/>
      <c r="AB484" s="251"/>
    </row>
    <row r="485" spans="1:28" s="127" customFormat="1" x14ac:dyDescent="0.35">
      <c r="A485" s="214" t="s">
        <v>260</v>
      </c>
      <c r="B485" s="215">
        <v>119774</v>
      </c>
      <c r="C485" s="215" t="s">
        <v>29</v>
      </c>
      <c r="D485" s="215" t="s">
        <v>30</v>
      </c>
      <c r="E485" s="215">
        <v>70454858</v>
      </c>
      <c r="F485" s="215">
        <v>40</v>
      </c>
      <c r="G485" s="215" t="s">
        <v>737</v>
      </c>
      <c r="H485" s="221" t="s">
        <v>1507</v>
      </c>
      <c r="I485" s="234" t="s">
        <v>979</v>
      </c>
      <c r="J485" s="207">
        <v>431527</v>
      </c>
      <c r="K485" s="211"/>
      <c r="L485" s="127" t="str">
        <f t="shared" si="70"/>
        <v>0070454858000040</v>
      </c>
      <c r="M485" s="127">
        <f t="shared" si="78"/>
        <v>16</v>
      </c>
      <c r="N485" s="127" t="str">
        <f t="shared" si="71"/>
        <v>00000000/Z_PC1</v>
      </c>
      <c r="O485" s="236">
        <f t="shared" si="72"/>
        <v>0</v>
      </c>
      <c r="P485" s="236">
        <f t="shared" si="73"/>
        <v>0</v>
      </c>
      <c r="Q485" s="236">
        <f t="shared" si="73"/>
        <v>0</v>
      </c>
      <c r="R485" s="236">
        <f t="shared" si="73"/>
        <v>0</v>
      </c>
      <c r="S485" s="238">
        <f>IF(O485=1,0,IF(P485=1,'WHT Rates - MPEG HEVC VIA'!$H$3,IF(Q485=1,'WHT Rates - MPEG HEVC VIA'!$H$11,IF(R485=1,'Via Summary'!$B$9,_xlfn.XLOOKUP(D485,'WHT Rates'!$B$4:$B$56,'WHT Rates'!$C$4:$C$56)/100))))</f>
        <v>4.9500000000000002E-2</v>
      </c>
      <c r="T485" s="244">
        <f t="shared" si="74"/>
        <v>21360.586500000001</v>
      </c>
      <c r="U485" s="238">
        <f>IF(O485=1,0,IF(P485=1,'WHT Rates - MPEG HEVC VIA'!$H$3,IF(Q485=1,'WHT Rates - MPEG HEVC VIA'!$H$11,IF(R485=1,'Via Summary'!$B$9,_xlfn.XLOOKUP(D485,'WHT Rates'!$B$4:$B$56,'WHT Rates'!$E$4:$E$56)/100))))</f>
        <v>0.03</v>
      </c>
      <c r="V485" s="244">
        <f t="shared" si="75"/>
        <v>0</v>
      </c>
      <c r="W485" s="251"/>
      <c r="X485" s="128">
        <f t="shared" si="76"/>
        <v>-21360.59</v>
      </c>
      <c r="Y485" s="128">
        <f t="shared" si="77"/>
        <v>0</v>
      </c>
      <c r="Z485" s="251"/>
      <c r="AA485" s="251"/>
      <c r="AB485" s="251"/>
    </row>
    <row r="486" spans="1:28" s="127" customFormat="1" x14ac:dyDescent="0.35">
      <c r="A486" s="214" t="s">
        <v>260</v>
      </c>
      <c r="B486" s="215">
        <v>119774</v>
      </c>
      <c r="C486" s="215" t="s">
        <v>29</v>
      </c>
      <c r="D486" s="215" t="s">
        <v>30</v>
      </c>
      <c r="E486" s="215">
        <v>70454858</v>
      </c>
      <c r="F486" s="215">
        <v>50</v>
      </c>
      <c r="G486" s="215" t="s">
        <v>763</v>
      </c>
      <c r="H486" s="221" t="s">
        <v>1508</v>
      </c>
      <c r="I486" s="234" t="s">
        <v>979</v>
      </c>
      <c r="J486" s="207">
        <v>259486.5</v>
      </c>
      <c r="K486" s="211"/>
      <c r="L486" s="127" t="str">
        <f t="shared" si="70"/>
        <v>0070454858000050</v>
      </c>
      <c r="M486" s="127">
        <f t="shared" si="78"/>
        <v>16</v>
      </c>
      <c r="N486" s="127" t="str">
        <f t="shared" si="71"/>
        <v>00000000/Z_PCI</v>
      </c>
      <c r="O486" s="236">
        <f t="shared" si="72"/>
        <v>0</v>
      </c>
      <c r="P486" s="236">
        <f t="shared" si="73"/>
        <v>0</v>
      </c>
      <c r="Q486" s="236">
        <f t="shared" si="73"/>
        <v>0</v>
      </c>
      <c r="R486" s="236">
        <f t="shared" si="73"/>
        <v>0</v>
      </c>
      <c r="S486" s="238">
        <f>IF(O486=1,0,IF(P486=1,'WHT Rates - MPEG HEVC VIA'!$H$3,IF(Q486=1,'WHT Rates - MPEG HEVC VIA'!$H$11,IF(R486=1,'Via Summary'!$B$9,_xlfn.XLOOKUP(D486,'WHT Rates'!$B$4:$B$56,'WHT Rates'!$C$4:$C$56)/100))))</f>
        <v>4.9500000000000002E-2</v>
      </c>
      <c r="T486" s="244">
        <f t="shared" si="74"/>
        <v>12844.581750000001</v>
      </c>
      <c r="U486" s="238">
        <f>IF(O486=1,0,IF(P486=1,'WHT Rates - MPEG HEVC VIA'!$H$3,IF(Q486=1,'WHT Rates - MPEG HEVC VIA'!$H$11,IF(R486=1,'Via Summary'!$B$9,_xlfn.XLOOKUP(D486,'WHT Rates'!$B$4:$B$56,'WHT Rates'!$E$4:$E$56)/100))))</f>
        <v>0.03</v>
      </c>
      <c r="V486" s="244">
        <f t="shared" si="75"/>
        <v>0</v>
      </c>
      <c r="W486" s="251"/>
      <c r="X486" s="128">
        <f t="shared" si="76"/>
        <v>-12844.58</v>
      </c>
      <c r="Y486" s="128">
        <f t="shared" si="77"/>
        <v>0</v>
      </c>
      <c r="Z486" s="251"/>
      <c r="AA486" s="251"/>
      <c r="AB486" s="251"/>
    </row>
    <row r="487" spans="1:28" s="127" customFormat="1" x14ac:dyDescent="0.35">
      <c r="A487" s="214" t="s">
        <v>260</v>
      </c>
      <c r="B487" s="215">
        <v>119774</v>
      </c>
      <c r="C487" s="215" t="s">
        <v>29</v>
      </c>
      <c r="D487" s="215" t="s">
        <v>30</v>
      </c>
      <c r="E487" s="215">
        <v>70454858</v>
      </c>
      <c r="F487" s="215">
        <v>60</v>
      </c>
      <c r="G487" s="215" t="s">
        <v>716</v>
      </c>
      <c r="H487" s="221" t="s">
        <v>1509</v>
      </c>
      <c r="I487" s="234" t="s">
        <v>979</v>
      </c>
      <c r="J487" s="207">
        <v>4752.5</v>
      </c>
      <c r="K487" s="211"/>
      <c r="L487" s="127" t="str">
        <f t="shared" si="70"/>
        <v>0070454858000060</v>
      </c>
      <c r="M487" s="127">
        <f t="shared" si="78"/>
        <v>16</v>
      </c>
      <c r="N487" s="127" t="str">
        <f t="shared" si="71"/>
        <v>00000000/Z_PCV</v>
      </c>
      <c r="O487" s="236">
        <f t="shared" si="72"/>
        <v>0</v>
      </c>
      <c r="P487" s="236">
        <f t="shared" si="73"/>
        <v>0</v>
      </c>
      <c r="Q487" s="236">
        <f t="shared" si="73"/>
        <v>0</v>
      </c>
      <c r="R487" s="236">
        <f t="shared" si="73"/>
        <v>0</v>
      </c>
      <c r="S487" s="238">
        <f>IF(O487=1,0,IF(P487=1,'WHT Rates - MPEG HEVC VIA'!$H$3,IF(Q487=1,'WHT Rates - MPEG HEVC VIA'!$H$11,IF(R487=1,'Via Summary'!$B$9,_xlfn.XLOOKUP(D487,'WHT Rates'!$B$4:$B$56,'WHT Rates'!$C$4:$C$56)/100))))</f>
        <v>4.9500000000000002E-2</v>
      </c>
      <c r="T487" s="244">
        <f t="shared" si="74"/>
        <v>235.24875</v>
      </c>
      <c r="U487" s="238">
        <f>IF(O487=1,0,IF(P487=1,'WHT Rates - MPEG HEVC VIA'!$H$3,IF(Q487=1,'WHT Rates - MPEG HEVC VIA'!$H$11,IF(R487=1,'Via Summary'!$B$9,_xlfn.XLOOKUP(D487,'WHT Rates'!$B$4:$B$56,'WHT Rates'!$E$4:$E$56)/100))))</f>
        <v>0.03</v>
      </c>
      <c r="V487" s="244">
        <f t="shared" si="75"/>
        <v>0</v>
      </c>
      <c r="W487" s="251"/>
      <c r="X487" s="128">
        <f t="shared" si="76"/>
        <v>-235.25</v>
      </c>
      <c r="Y487" s="128">
        <f t="shared" si="77"/>
        <v>0</v>
      </c>
      <c r="Z487" s="251"/>
      <c r="AA487" s="251"/>
      <c r="AB487" s="251"/>
    </row>
    <row r="488" spans="1:28" s="127" customFormat="1" x14ac:dyDescent="0.35">
      <c r="A488" s="214" t="s">
        <v>260</v>
      </c>
      <c r="B488" s="215">
        <v>119774</v>
      </c>
      <c r="C488" s="215" t="s">
        <v>29</v>
      </c>
      <c r="D488" s="215" t="s">
        <v>30</v>
      </c>
      <c r="E488" s="215">
        <v>70454858</v>
      </c>
      <c r="F488" s="215">
        <v>70</v>
      </c>
      <c r="G488" s="215" t="s">
        <v>737</v>
      </c>
      <c r="H488" s="221" t="s">
        <v>1510</v>
      </c>
      <c r="I488" s="234" t="s">
        <v>979</v>
      </c>
      <c r="J488" s="207">
        <v>230959.1</v>
      </c>
      <c r="K488" s="211"/>
      <c r="L488" s="127" t="str">
        <f t="shared" si="70"/>
        <v>0070454858000070</v>
      </c>
      <c r="M488" s="127">
        <f t="shared" si="78"/>
        <v>16</v>
      </c>
      <c r="N488" s="127" t="str">
        <f t="shared" si="71"/>
        <v>00000000/Z_PC1</v>
      </c>
      <c r="O488" s="236">
        <f t="shared" si="72"/>
        <v>0</v>
      </c>
      <c r="P488" s="236">
        <f t="shared" si="73"/>
        <v>0</v>
      </c>
      <c r="Q488" s="236">
        <f t="shared" si="73"/>
        <v>0</v>
      </c>
      <c r="R488" s="236">
        <f t="shared" si="73"/>
        <v>0</v>
      </c>
      <c r="S488" s="238">
        <f>IF(O488=1,0,IF(P488=1,'WHT Rates - MPEG HEVC VIA'!$H$3,IF(Q488=1,'WHT Rates - MPEG HEVC VIA'!$H$11,IF(R488=1,'Via Summary'!$B$9,_xlfn.XLOOKUP(D488,'WHT Rates'!$B$4:$B$56,'WHT Rates'!$C$4:$C$56)/100))))</f>
        <v>4.9500000000000002E-2</v>
      </c>
      <c r="T488" s="244">
        <f t="shared" si="74"/>
        <v>11432.475450000002</v>
      </c>
      <c r="U488" s="238">
        <f>IF(O488=1,0,IF(P488=1,'WHT Rates - MPEG HEVC VIA'!$H$3,IF(Q488=1,'WHT Rates - MPEG HEVC VIA'!$H$11,IF(R488=1,'Via Summary'!$B$9,_xlfn.XLOOKUP(D488,'WHT Rates'!$B$4:$B$56,'WHT Rates'!$E$4:$E$56)/100))))</f>
        <v>0.03</v>
      </c>
      <c r="V488" s="244">
        <f t="shared" si="75"/>
        <v>0</v>
      </c>
      <c r="W488" s="251"/>
      <c r="X488" s="128">
        <f t="shared" si="76"/>
        <v>-11432.48</v>
      </c>
      <c r="Y488" s="128">
        <f t="shared" si="77"/>
        <v>0</v>
      </c>
      <c r="Z488" s="251"/>
      <c r="AA488" s="251"/>
      <c r="AB488" s="251"/>
    </row>
    <row r="489" spans="1:28" s="127" customFormat="1" x14ac:dyDescent="0.35">
      <c r="A489" s="214" t="s">
        <v>260</v>
      </c>
      <c r="B489" s="215">
        <v>119774</v>
      </c>
      <c r="C489" s="215" t="s">
        <v>29</v>
      </c>
      <c r="D489" s="215" t="s">
        <v>30</v>
      </c>
      <c r="E489" s="215">
        <v>70454858</v>
      </c>
      <c r="F489" s="215">
        <v>80</v>
      </c>
      <c r="G489" s="215" t="s">
        <v>737</v>
      </c>
      <c r="H489" s="221" t="s">
        <v>1511</v>
      </c>
      <c r="I489" s="234" t="s">
        <v>979</v>
      </c>
      <c r="J489" s="207">
        <v>32132.58</v>
      </c>
      <c r="K489" s="211"/>
      <c r="L489" s="127" t="str">
        <f t="shared" si="70"/>
        <v>0070454858000080</v>
      </c>
      <c r="M489" s="127">
        <f t="shared" si="78"/>
        <v>16</v>
      </c>
      <c r="N489" s="127" t="str">
        <f t="shared" si="71"/>
        <v>00000000/Z_PC1</v>
      </c>
      <c r="O489" s="236">
        <f t="shared" si="72"/>
        <v>0</v>
      </c>
      <c r="P489" s="236">
        <f t="shared" si="73"/>
        <v>0</v>
      </c>
      <c r="Q489" s="236">
        <f t="shared" si="73"/>
        <v>0</v>
      </c>
      <c r="R489" s="236">
        <f t="shared" si="73"/>
        <v>0</v>
      </c>
      <c r="S489" s="238">
        <f>IF(O489=1,0,IF(P489=1,'WHT Rates - MPEG HEVC VIA'!$H$3,IF(Q489=1,'WHT Rates - MPEG HEVC VIA'!$H$11,IF(R489=1,'Via Summary'!$B$9,_xlfn.XLOOKUP(D489,'WHT Rates'!$B$4:$B$56,'WHT Rates'!$C$4:$C$56)/100))))</f>
        <v>4.9500000000000002E-2</v>
      </c>
      <c r="T489" s="244">
        <f t="shared" si="74"/>
        <v>1590.5627100000002</v>
      </c>
      <c r="U489" s="238">
        <f>IF(O489=1,0,IF(P489=1,'WHT Rates - MPEG HEVC VIA'!$H$3,IF(Q489=1,'WHT Rates - MPEG HEVC VIA'!$H$11,IF(R489=1,'Via Summary'!$B$9,_xlfn.XLOOKUP(D489,'WHT Rates'!$B$4:$B$56,'WHT Rates'!$E$4:$E$56)/100))))</f>
        <v>0.03</v>
      </c>
      <c r="V489" s="244">
        <f t="shared" si="75"/>
        <v>0</v>
      </c>
      <c r="W489" s="251"/>
      <c r="X489" s="128">
        <f t="shared" si="76"/>
        <v>-1590.56</v>
      </c>
      <c r="Y489" s="128">
        <f t="shared" si="77"/>
        <v>0</v>
      </c>
      <c r="Z489" s="251"/>
      <c r="AA489" s="251"/>
      <c r="AB489" s="251"/>
    </row>
    <row r="490" spans="1:28" s="127" customFormat="1" x14ac:dyDescent="0.35">
      <c r="A490" s="214" t="s">
        <v>260</v>
      </c>
      <c r="B490" s="215">
        <v>119774</v>
      </c>
      <c r="C490" s="215" t="s">
        <v>29</v>
      </c>
      <c r="D490" s="215" t="s">
        <v>30</v>
      </c>
      <c r="E490" s="215">
        <v>70454858</v>
      </c>
      <c r="F490" s="215">
        <v>90</v>
      </c>
      <c r="G490" s="215" t="s">
        <v>737</v>
      </c>
      <c r="H490" s="221" t="s">
        <v>1512</v>
      </c>
      <c r="I490" s="234" t="s">
        <v>979</v>
      </c>
      <c r="J490" s="207">
        <v>479486.45</v>
      </c>
      <c r="K490" s="211"/>
      <c r="L490" s="127" t="str">
        <f t="shared" si="70"/>
        <v>0070454858000090</v>
      </c>
      <c r="M490" s="127">
        <f t="shared" si="78"/>
        <v>16</v>
      </c>
      <c r="N490" s="127" t="str">
        <f t="shared" si="71"/>
        <v>00000000/Z_PC1</v>
      </c>
      <c r="O490" s="236">
        <f t="shared" si="72"/>
        <v>0</v>
      </c>
      <c r="P490" s="236">
        <f t="shared" si="73"/>
        <v>0</v>
      </c>
      <c r="Q490" s="236">
        <f t="shared" si="73"/>
        <v>0</v>
      </c>
      <c r="R490" s="236">
        <f t="shared" si="73"/>
        <v>0</v>
      </c>
      <c r="S490" s="238">
        <f>IF(O490=1,0,IF(P490=1,'WHT Rates - MPEG HEVC VIA'!$H$3,IF(Q490=1,'WHT Rates - MPEG HEVC VIA'!$H$11,IF(R490=1,'Via Summary'!$B$9,_xlfn.XLOOKUP(D490,'WHT Rates'!$B$4:$B$56,'WHT Rates'!$C$4:$C$56)/100))))</f>
        <v>4.9500000000000002E-2</v>
      </c>
      <c r="T490" s="244">
        <f t="shared" si="74"/>
        <v>23734.579275</v>
      </c>
      <c r="U490" s="238">
        <f>IF(O490=1,0,IF(P490=1,'WHT Rates - MPEG HEVC VIA'!$H$3,IF(Q490=1,'WHT Rates - MPEG HEVC VIA'!$H$11,IF(R490=1,'Via Summary'!$B$9,_xlfn.XLOOKUP(D490,'WHT Rates'!$B$4:$B$56,'WHT Rates'!$E$4:$E$56)/100))))</f>
        <v>0.03</v>
      </c>
      <c r="V490" s="244">
        <f t="shared" si="75"/>
        <v>0</v>
      </c>
      <c r="W490" s="251"/>
      <c r="X490" s="128">
        <f t="shared" si="76"/>
        <v>-23734.58</v>
      </c>
      <c r="Y490" s="128">
        <f t="shared" si="77"/>
        <v>0</v>
      </c>
      <c r="Z490" s="251"/>
      <c r="AA490" s="251"/>
      <c r="AB490" s="251"/>
    </row>
    <row r="491" spans="1:28" s="127" customFormat="1" x14ac:dyDescent="0.35">
      <c r="A491" s="214" t="s">
        <v>260</v>
      </c>
      <c r="B491" s="215">
        <v>119774</v>
      </c>
      <c r="C491" s="215" t="s">
        <v>29</v>
      </c>
      <c r="D491" s="215" t="s">
        <v>30</v>
      </c>
      <c r="E491" s="215">
        <v>70454858</v>
      </c>
      <c r="F491" s="215">
        <v>100</v>
      </c>
      <c r="G491" s="215" t="s">
        <v>699</v>
      </c>
      <c r="H491" s="221" t="s">
        <v>1513</v>
      </c>
      <c r="I491" s="234" t="s">
        <v>979</v>
      </c>
      <c r="J491" s="207">
        <v>946746.48</v>
      </c>
      <c r="K491" s="211"/>
      <c r="L491" s="127" t="str">
        <f t="shared" si="70"/>
        <v>0070454858000100</v>
      </c>
      <c r="M491" s="127">
        <f t="shared" si="78"/>
        <v>16</v>
      </c>
      <c r="N491" s="127" t="str">
        <f t="shared" si="71"/>
        <v>00000000/Z_W8PB</v>
      </c>
      <c r="O491" s="236">
        <f t="shared" si="72"/>
        <v>0</v>
      </c>
      <c r="P491" s="236">
        <f t="shared" si="73"/>
        <v>0</v>
      </c>
      <c r="Q491" s="236">
        <f t="shared" si="73"/>
        <v>0</v>
      </c>
      <c r="R491" s="236">
        <f t="shared" si="73"/>
        <v>0</v>
      </c>
      <c r="S491" s="238">
        <f>IF(O491=1,0,IF(P491=1,'WHT Rates - MPEG HEVC VIA'!$H$3,IF(Q491=1,'WHT Rates - MPEG HEVC VIA'!$H$11,IF(R491=1,'Via Summary'!$B$9,_xlfn.XLOOKUP(D491,'WHT Rates'!$B$4:$B$56,'WHT Rates'!$C$4:$C$56)/100))))</f>
        <v>4.9500000000000002E-2</v>
      </c>
      <c r="T491" s="244">
        <f t="shared" si="74"/>
        <v>46863.95076</v>
      </c>
      <c r="U491" s="238">
        <f>IF(O491=1,0,IF(P491=1,'WHT Rates - MPEG HEVC VIA'!$H$3,IF(Q491=1,'WHT Rates - MPEG HEVC VIA'!$H$11,IF(R491=1,'Via Summary'!$B$9,_xlfn.XLOOKUP(D491,'WHT Rates'!$B$4:$B$56,'WHT Rates'!$E$4:$E$56)/100))))</f>
        <v>0.03</v>
      </c>
      <c r="V491" s="244">
        <f t="shared" si="75"/>
        <v>0</v>
      </c>
      <c r="W491" s="251"/>
      <c r="X491" s="128">
        <f t="shared" si="76"/>
        <v>-46863.95</v>
      </c>
      <c r="Y491" s="128">
        <f t="shared" si="77"/>
        <v>0</v>
      </c>
      <c r="Z491" s="251"/>
      <c r="AA491" s="251"/>
      <c r="AB491" s="251"/>
    </row>
    <row r="492" spans="1:28" s="127" customFormat="1" x14ac:dyDescent="0.35">
      <c r="A492" s="214" t="s">
        <v>109</v>
      </c>
      <c r="B492" s="215">
        <v>105309</v>
      </c>
      <c r="C492" s="215" t="s">
        <v>98</v>
      </c>
      <c r="D492" s="215" t="s">
        <v>99</v>
      </c>
      <c r="E492" s="215">
        <v>70454907</v>
      </c>
      <c r="F492" s="215">
        <v>10</v>
      </c>
      <c r="G492" s="215" t="s">
        <v>698</v>
      </c>
      <c r="H492" s="221" t="s">
        <v>1514</v>
      </c>
      <c r="I492" s="234" t="s">
        <v>998</v>
      </c>
      <c r="J492" s="207"/>
      <c r="K492" s="211">
        <v>9201.6</v>
      </c>
      <c r="L492" s="127" t="str">
        <f t="shared" si="70"/>
        <v>0070454907000010</v>
      </c>
      <c r="M492" s="127">
        <f t="shared" si="78"/>
        <v>16</v>
      </c>
      <c r="N492" s="127" t="str">
        <f t="shared" si="71"/>
        <v>00000000/Z_DHDO</v>
      </c>
      <c r="O492" s="236">
        <f t="shared" si="72"/>
        <v>0</v>
      </c>
      <c r="P492" s="236">
        <f t="shared" si="73"/>
        <v>0</v>
      </c>
      <c r="Q492" s="236">
        <f t="shared" si="73"/>
        <v>0</v>
      </c>
      <c r="R492" s="236">
        <f t="shared" si="73"/>
        <v>0</v>
      </c>
      <c r="S492" s="238">
        <f>IF(O492=1,0,IF(P492=1,'WHT Rates - MPEG HEVC VIA'!$H$3,IF(Q492=1,'WHT Rates - MPEG HEVC VIA'!$H$11,IF(R492=1,'Via Summary'!$B$9,_xlfn.XLOOKUP(D492,'WHT Rates'!$B$4:$B$56,'WHT Rates'!$C$4:$C$56)/100))))</f>
        <v>0.16500000000000001</v>
      </c>
      <c r="T492" s="244">
        <f t="shared" si="74"/>
        <v>0</v>
      </c>
      <c r="U492" s="238">
        <f>IF(O492=1,0,IF(P492=1,'WHT Rates - MPEG HEVC VIA'!$H$3,IF(Q492=1,'WHT Rates - MPEG HEVC VIA'!$H$11,IF(R492=1,'Via Summary'!$B$9,_xlfn.XLOOKUP(D492,'WHT Rates'!$B$4:$B$56,'WHT Rates'!$E$4:$E$56)/100))))</f>
        <v>0.1</v>
      </c>
      <c r="V492" s="244">
        <f t="shared" si="75"/>
        <v>920.16000000000008</v>
      </c>
      <c r="W492" s="251"/>
      <c r="X492" s="128">
        <f t="shared" si="76"/>
        <v>0</v>
      </c>
      <c r="Y492" s="128">
        <f t="shared" si="77"/>
        <v>-920.16</v>
      </c>
      <c r="Z492" s="251"/>
      <c r="AA492" s="251"/>
      <c r="AB492" s="251"/>
    </row>
    <row r="493" spans="1:28" s="127" customFormat="1" x14ac:dyDescent="0.35">
      <c r="A493" s="214" t="s">
        <v>109</v>
      </c>
      <c r="B493" s="215">
        <v>105309</v>
      </c>
      <c r="C493" s="215" t="s">
        <v>98</v>
      </c>
      <c r="D493" s="215" t="s">
        <v>99</v>
      </c>
      <c r="E493" s="215">
        <v>70454907</v>
      </c>
      <c r="F493" s="215">
        <v>20</v>
      </c>
      <c r="G493" s="215" t="s">
        <v>699</v>
      </c>
      <c r="H493" s="221" t="s">
        <v>1515</v>
      </c>
      <c r="I493" s="234" t="s">
        <v>998</v>
      </c>
      <c r="J493" s="207"/>
      <c r="K493" s="211">
        <v>37528.199999999997</v>
      </c>
      <c r="L493" s="127" t="str">
        <f t="shared" si="70"/>
        <v>0070454907000020</v>
      </c>
      <c r="M493" s="127">
        <f t="shared" si="78"/>
        <v>16</v>
      </c>
      <c r="N493" s="127" t="str">
        <f t="shared" si="71"/>
        <v>00000000/Z_W8PB</v>
      </c>
      <c r="O493" s="236">
        <f t="shared" si="72"/>
        <v>0</v>
      </c>
      <c r="P493" s="236">
        <f t="shared" si="73"/>
        <v>0</v>
      </c>
      <c r="Q493" s="236">
        <f t="shared" si="73"/>
        <v>0</v>
      </c>
      <c r="R493" s="236">
        <f t="shared" si="73"/>
        <v>0</v>
      </c>
      <c r="S493" s="238">
        <f>IF(O493=1,0,IF(P493=1,'WHT Rates - MPEG HEVC VIA'!$H$3,IF(Q493=1,'WHT Rates - MPEG HEVC VIA'!$H$11,IF(R493=1,'Via Summary'!$B$9,_xlfn.XLOOKUP(D493,'WHT Rates'!$B$4:$B$56,'WHT Rates'!$C$4:$C$56)/100))))</f>
        <v>0.16500000000000001</v>
      </c>
      <c r="T493" s="244">
        <f t="shared" si="74"/>
        <v>0</v>
      </c>
      <c r="U493" s="238">
        <f>IF(O493=1,0,IF(P493=1,'WHT Rates - MPEG HEVC VIA'!$H$3,IF(Q493=1,'WHT Rates - MPEG HEVC VIA'!$H$11,IF(R493=1,'Via Summary'!$B$9,_xlfn.XLOOKUP(D493,'WHT Rates'!$B$4:$B$56,'WHT Rates'!$E$4:$E$56)/100))))</f>
        <v>0.1</v>
      </c>
      <c r="V493" s="244">
        <f t="shared" si="75"/>
        <v>3752.8199999999997</v>
      </c>
      <c r="W493" s="251"/>
      <c r="X493" s="128">
        <f t="shared" si="76"/>
        <v>0</v>
      </c>
      <c r="Y493" s="128">
        <f t="shared" si="77"/>
        <v>-3752.82</v>
      </c>
      <c r="Z493" s="251"/>
      <c r="AA493" s="251"/>
      <c r="AB493" s="251"/>
    </row>
    <row r="494" spans="1:28" s="127" customFormat="1" x14ac:dyDescent="0.35">
      <c r="A494" s="214" t="s">
        <v>109</v>
      </c>
      <c r="B494" s="215">
        <v>105309</v>
      </c>
      <c r="C494" s="215" t="s">
        <v>98</v>
      </c>
      <c r="D494" s="215" t="s">
        <v>99</v>
      </c>
      <c r="E494" s="215">
        <v>70454921</v>
      </c>
      <c r="F494" s="215">
        <v>10</v>
      </c>
      <c r="G494" s="215" t="s">
        <v>704</v>
      </c>
      <c r="H494" s="221" t="s">
        <v>1516</v>
      </c>
      <c r="I494" s="234" t="s">
        <v>999</v>
      </c>
      <c r="J494" s="207"/>
      <c r="K494" s="211">
        <v>20243.11</v>
      </c>
      <c r="L494" s="127" t="str">
        <f t="shared" si="70"/>
        <v>0070454921000010</v>
      </c>
      <c r="M494" s="127">
        <f t="shared" si="78"/>
        <v>16</v>
      </c>
      <c r="N494" s="127" t="str">
        <f t="shared" si="71"/>
        <v>00000000/Z_CVD</v>
      </c>
      <c r="O494" s="236">
        <f t="shared" si="72"/>
        <v>0</v>
      </c>
      <c r="P494" s="236">
        <f t="shared" si="73"/>
        <v>0</v>
      </c>
      <c r="Q494" s="236">
        <f t="shared" si="73"/>
        <v>0</v>
      </c>
      <c r="R494" s="236">
        <f t="shared" si="73"/>
        <v>0</v>
      </c>
      <c r="S494" s="238">
        <f>IF(O494=1,0,IF(P494=1,'WHT Rates - MPEG HEVC VIA'!$H$3,IF(Q494=1,'WHT Rates - MPEG HEVC VIA'!$H$11,IF(R494=1,'Via Summary'!$B$9,_xlfn.XLOOKUP(D494,'WHT Rates'!$B$4:$B$56,'WHT Rates'!$C$4:$C$56)/100))))</f>
        <v>0.16500000000000001</v>
      </c>
      <c r="T494" s="244">
        <f t="shared" si="74"/>
        <v>0</v>
      </c>
      <c r="U494" s="238">
        <f>IF(O494=1,0,IF(P494=1,'WHT Rates - MPEG HEVC VIA'!$H$3,IF(Q494=1,'WHT Rates - MPEG HEVC VIA'!$H$11,IF(R494=1,'Via Summary'!$B$9,_xlfn.XLOOKUP(D494,'WHT Rates'!$B$4:$B$56,'WHT Rates'!$E$4:$E$56)/100))))</f>
        <v>0.1</v>
      </c>
      <c r="V494" s="244">
        <f t="shared" si="75"/>
        <v>2024.3110000000001</v>
      </c>
      <c r="W494" s="251"/>
      <c r="X494" s="128">
        <f t="shared" si="76"/>
        <v>0</v>
      </c>
      <c r="Y494" s="128">
        <f t="shared" si="77"/>
        <v>-2024.31</v>
      </c>
      <c r="Z494" s="251"/>
      <c r="AA494" s="251"/>
      <c r="AB494" s="251"/>
    </row>
    <row r="495" spans="1:28" s="127" customFormat="1" x14ac:dyDescent="0.35">
      <c r="A495" s="214" t="s">
        <v>109</v>
      </c>
      <c r="B495" s="215">
        <v>105309</v>
      </c>
      <c r="C495" s="215" t="s">
        <v>98</v>
      </c>
      <c r="D495" s="215" t="s">
        <v>99</v>
      </c>
      <c r="E495" s="215">
        <v>70454921</v>
      </c>
      <c r="F495" s="215">
        <v>20</v>
      </c>
      <c r="G495" s="215" t="s">
        <v>704</v>
      </c>
      <c r="H495" s="221" t="s">
        <v>1517</v>
      </c>
      <c r="I495" s="234" t="s">
        <v>999</v>
      </c>
      <c r="J495" s="207"/>
      <c r="K495" s="211">
        <v>10665.59</v>
      </c>
      <c r="L495" s="127" t="str">
        <f t="shared" si="70"/>
        <v>0070454921000020</v>
      </c>
      <c r="M495" s="127">
        <f t="shared" si="78"/>
        <v>16</v>
      </c>
      <c r="N495" s="127" t="str">
        <f t="shared" si="71"/>
        <v>00000000/Z_CVD</v>
      </c>
      <c r="O495" s="236">
        <f t="shared" si="72"/>
        <v>0</v>
      </c>
      <c r="P495" s="236">
        <f t="shared" si="73"/>
        <v>0</v>
      </c>
      <c r="Q495" s="236">
        <f t="shared" si="73"/>
        <v>0</v>
      </c>
      <c r="R495" s="236">
        <f t="shared" si="73"/>
        <v>0</v>
      </c>
      <c r="S495" s="238">
        <f>IF(O495=1,0,IF(P495=1,'WHT Rates - MPEG HEVC VIA'!$H$3,IF(Q495=1,'WHT Rates - MPEG HEVC VIA'!$H$11,IF(R495=1,'Via Summary'!$B$9,_xlfn.XLOOKUP(D495,'WHT Rates'!$B$4:$B$56,'WHT Rates'!$C$4:$C$56)/100))))</f>
        <v>0.16500000000000001</v>
      </c>
      <c r="T495" s="244">
        <f t="shared" si="74"/>
        <v>0</v>
      </c>
      <c r="U495" s="238">
        <f>IF(O495=1,0,IF(P495=1,'WHT Rates - MPEG HEVC VIA'!$H$3,IF(Q495=1,'WHT Rates - MPEG HEVC VIA'!$H$11,IF(R495=1,'Via Summary'!$B$9,_xlfn.XLOOKUP(D495,'WHT Rates'!$B$4:$B$56,'WHT Rates'!$E$4:$E$56)/100))))</f>
        <v>0.1</v>
      </c>
      <c r="V495" s="244">
        <f t="shared" si="75"/>
        <v>1066.559</v>
      </c>
      <c r="W495" s="251"/>
      <c r="X495" s="128">
        <f t="shared" si="76"/>
        <v>0</v>
      </c>
      <c r="Y495" s="128">
        <f t="shared" si="77"/>
        <v>-1066.56</v>
      </c>
      <c r="Z495" s="251"/>
      <c r="AA495" s="251"/>
      <c r="AB495" s="251"/>
    </row>
    <row r="496" spans="1:28" s="127" customFormat="1" x14ac:dyDescent="0.35">
      <c r="A496" s="214" t="s">
        <v>109</v>
      </c>
      <c r="B496" s="215">
        <v>105309</v>
      </c>
      <c r="C496" s="215" t="s">
        <v>98</v>
      </c>
      <c r="D496" s="215" t="s">
        <v>99</v>
      </c>
      <c r="E496" s="215">
        <v>70454921</v>
      </c>
      <c r="F496" s="215">
        <v>30</v>
      </c>
      <c r="G496" s="215" t="s">
        <v>718</v>
      </c>
      <c r="H496" s="221" t="s">
        <v>1518</v>
      </c>
      <c r="I496" s="234" t="s">
        <v>999</v>
      </c>
      <c r="J496" s="207"/>
      <c r="K496" s="211">
        <v>371754.98</v>
      </c>
      <c r="L496" s="127" t="str">
        <f t="shared" si="70"/>
        <v>0070454921000030</v>
      </c>
      <c r="M496" s="127">
        <f t="shared" si="78"/>
        <v>16</v>
      </c>
      <c r="N496" s="127" t="str">
        <f t="shared" si="71"/>
        <v>00000000/Z_DTB</v>
      </c>
      <c r="O496" s="236">
        <f t="shared" si="72"/>
        <v>0</v>
      </c>
      <c r="P496" s="236">
        <f t="shared" si="73"/>
        <v>0</v>
      </c>
      <c r="Q496" s="236">
        <f t="shared" si="73"/>
        <v>0</v>
      </c>
      <c r="R496" s="236">
        <f t="shared" si="73"/>
        <v>0</v>
      </c>
      <c r="S496" s="238">
        <f>IF(O496=1,0,IF(P496=1,'WHT Rates - MPEG HEVC VIA'!$H$3,IF(Q496=1,'WHT Rates - MPEG HEVC VIA'!$H$11,IF(R496=1,'Via Summary'!$B$9,_xlfn.XLOOKUP(D496,'WHT Rates'!$B$4:$B$56,'WHT Rates'!$C$4:$C$56)/100))))</f>
        <v>0.16500000000000001</v>
      </c>
      <c r="T496" s="244">
        <f t="shared" si="74"/>
        <v>0</v>
      </c>
      <c r="U496" s="238">
        <f>IF(O496=1,0,IF(P496=1,'WHT Rates - MPEG HEVC VIA'!$H$3,IF(Q496=1,'WHT Rates - MPEG HEVC VIA'!$H$11,IF(R496=1,'Via Summary'!$B$9,_xlfn.XLOOKUP(D496,'WHT Rates'!$B$4:$B$56,'WHT Rates'!$E$4:$E$56)/100))))</f>
        <v>0.1</v>
      </c>
      <c r="V496" s="244">
        <f t="shared" si="75"/>
        <v>37175.498</v>
      </c>
      <c r="W496" s="251"/>
      <c r="X496" s="128">
        <f t="shared" si="76"/>
        <v>0</v>
      </c>
      <c r="Y496" s="128">
        <f t="shared" si="77"/>
        <v>-37175.5</v>
      </c>
      <c r="Z496" s="251"/>
      <c r="AA496" s="251"/>
      <c r="AB496" s="251"/>
    </row>
    <row r="497" spans="1:28" s="127" customFormat="1" x14ac:dyDescent="0.35">
      <c r="A497" s="214" t="s">
        <v>109</v>
      </c>
      <c r="B497" s="215">
        <v>105309</v>
      </c>
      <c r="C497" s="215" t="s">
        <v>98</v>
      </c>
      <c r="D497" s="215" t="s">
        <v>99</v>
      </c>
      <c r="E497" s="215">
        <v>70454921</v>
      </c>
      <c r="F497" s="215">
        <v>40</v>
      </c>
      <c r="G497" s="215" t="s">
        <v>718</v>
      </c>
      <c r="H497" s="221" t="s">
        <v>1519</v>
      </c>
      <c r="I497" s="234" t="s">
        <v>999</v>
      </c>
      <c r="J497" s="207"/>
      <c r="K497" s="211">
        <v>869053.24</v>
      </c>
      <c r="L497" s="127" t="str">
        <f t="shared" si="70"/>
        <v>0070454921000040</v>
      </c>
      <c r="M497" s="127">
        <f t="shared" si="78"/>
        <v>16</v>
      </c>
      <c r="N497" s="127" t="str">
        <f t="shared" si="71"/>
        <v>00000000/Z_DTB</v>
      </c>
      <c r="O497" s="236">
        <f t="shared" si="72"/>
        <v>0</v>
      </c>
      <c r="P497" s="236">
        <f t="shared" si="73"/>
        <v>0</v>
      </c>
      <c r="Q497" s="236">
        <f t="shared" si="73"/>
        <v>0</v>
      </c>
      <c r="R497" s="236">
        <f t="shared" si="73"/>
        <v>0</v>
      </c>
      <c r="S497" s="238">
        <f>IF(O497=1,0,IF(P497=1,'WHT Rates - MPEG HEVC VIA'!$H$3,IF(Q497=1,'WHT Rates - MPEG HEVC VIA'!$H$11,IF(R497=1,'Via Summary'!$B$9,_xlfn.XLOOKUP(D497,'WHT Rates'!$B$4:$B$56,'WHT Rates'!$C$4:$C$56)/100))))</f>
        <v>0.16500000000000001</v>
      </c>
      <c r="T497" s="244">
        <f t="shared" si="74"/>
        <v>0</v>
      </c>
      <c r="U497" s="238">
        <f>IF(O497=1,0,IF(P497=1,'WHT Rates - MPEG HEVC VIA'!$H$3,IF(Q497=1,'WHT Rates - MPEG HEVC VIA'!$H$11,IF(R497=1,'Via Summary'!$B$9,_xlfn.XLOOKUP(D497,'WHT Rates'!$B$4:$B$56,'WHT Rates'!$E$4:$E$56)/100))))</f>
        <v>0.1</v>
      </c>
      <c r="V497" s="244">
        <f t="shared" si="75"/>
        <v>86905.324000000008</v>
      </c>
      <c r="W497" s="251"/>
      <c r="X497" s="128">
        <f t="shared" si="76"/>
        <v>0</v>
      </c>
      <c r="Y497" s="128">
        <f t="shared" si="77"/>
        <v>-86905.32</v>
      </c>
      <c r="Z497" s="251"/>
      <c r="AA497" s="251"/>
      <c r="AB497" s="251"/>
    </row>
    <row r="498" spans="1:28" s="127" customFormat="1" x14ac:dyDescent="0.35">
      <c r="A498" s="214" t="s">
        <v>109</v>
      </c>
      <c r="B498" s="215">
        <v>105309</v>
      </c>
      <c r="C498" s="215" t="s">
        <v>98</v>
      </c>
      <c r="D498" s="215" t="s">
        <v>99</v>
      </c>
      <c r="E498" s="215">
        <v>70454921</v>
      </c>
      <c r="F498" s="215">
        <v>50</v>
      </c>
      <c r="G498" s="215" t="s">
        <v>718</v>
      </c>
      <c r="H498" s="221" t="s">
        <v>1520</v>
      </c>
      <c r="I498" s="234" t="s">
        <v>999</v>
      </c>
      <c r="J498" s="207"/>
      <c r="K498" s="211">
        <v>2641063.61</v>
      </c>
      <c r="L498" s="127" t="str">
        <f t="shared" si="70"/>
        <v>0070454921000050</v>
      </c>
      <c r="M498" s="127">
        <f t="shared" si="78"/>
        <v>16</v>
      </c>
      <c r="N498" s="127" t="str">
        <f t="shared" si="71"/>
        <v>00000000/Z_DTB</v>
      </c>
      <c r="O498" s="236">
        <f t="shared" si="72"/>
        <v>0</v>
      </c>
      <c r="P498" s="236">
        <f t="shared" si="73"/>
        <v>0</v>
      </c>
      <c r="Q498" s="236">
        <f t="shared" si="73"/>
        <v>0</v>
      </c>
      <c r="R498" s="236">
        <f t="shared" si="73"/>
        <v>0</v>
      </c>
      <c r="S498" s="238">
        <f>IF(O498=1,0,IF(P498=1,'WHT Rates - MPEG HEVC VIA'!$H$3,IF(Q498=1,'WHT Rates - MPEG HEVC VIA'!$H$11,IF(R498=1,'Via Summary'!$B$9,_xlfn.XLOOKUP(D498,'WHT Rates'!$B$4:$B$56,'WHT Rates'!$C$4:$C$56)/100))))</f>
        <v>0.16500000000000001</v>
      </c>
      <c r="T498" s="244">
        <f t="shared" si="74"/>
        <v>0</v>
      </c>
      <c r="U498" s="238">
        <f>IF(O498=1,0,IF(P498=1,'WHT Rates - MPEG HEVC VIA'!$H$3,IF(Q498=1,'WHT Rates - MPEG HEVC VIA'!$H$11,IF(R498=1,'Via Summary'!$B$9,_xlfn.XLOOKUP(D498,'WHT Rates'!$B$4:$B$56,'WHT Rates'!$E$4:$E$56)/100))))</f>
        <v>0.1</v>
      </c>
      <c r="V498" s="244">
        <f t="shared" si="75"/>
        <v>264106.36099999998</v>
      </c>
      <c r="W498" s="251"/>
      <c r="X498" s="128">
        <f t="shared" si="76"/>
        <v>0</v>
      </c>
      <c r="Y498" s="128">
        <f t="shared" si="77"/>
        <v>-264106.36</v>
      </c>
      <c r="Z498" s="251"/>
      <c r="AA498" s="251"/>
      <c r="AB498" s="251"/>
    </row>
    <row r="499" spans="1:28" s="127" customFormat="1" x14ac:dyDescent="0.35">
      <c r="A499" s="214" t="s">
        <v>109</v>
      </c>
      <c r="B499" s="215">
        <v>105309</v>
      </c>
      <c r="C499" s="215" t="s">
        <v>98</v>
      </c>
      <c r="D499" s="215" t="s">
        <v>99</v>
      </c>
      <c r="E499" s="215">
        <v>70454921</v>
      </c>
      <c r="F499" s="215">
        <v>60</v>
      </c>
      <c r="G499" s="215" t="s">
        <v>718</v>
      </c>
      <c r="H499" s="221" t="s">
        <v>1521</v>
      </c>
      <c r="I499" s="234" t="s">
        <v>999</v>
      </c>
      <c r="J499" s="207"/>
      <c r="K499" s="211">
        <v>246110.36</v>
      </c>
      <c r="L499" s="127" t="str">
        <f t="shared" si="70"/>
        <v>0070454921000060</v>
      </c>
      <c r="M499" s="127">
        <f t="shared" si="78"/>
        <v>16</v>
      </c>
      <c r="N499" s="127" t="str">
        <f t="shared" si="71"/>
        <v>00000000/Z_DTB</v>
      </c>
      <c r="O499" s="236">
        <f t="shared" si="72"/>
        <v>0</v>
      </c>
      <c r="P499" s="236">
        <f t="shared" si="73"/>
        <v>0</v>
      </c>
      <c r="Q499" s="236">
        <f t="shared" si="73"/>
        <v>0</v>
      </c>
      <c r="R499" s="236">
        <f t="shared" si="73"/>
        <v>0</v>
      </c>
      <c r="S499" s="238">
        <f>IF(O499=1,0,IF(P499=1,'WHT Rates - MPEG HEVC VIA'!$H$3,IF(Q499=1,'WHT Rates - MPEG HEVC VIA'!$H$11,IF(R499=1,'Via Summary'!$B$9,_xlfn.XLOOKUP(D499,'WHT Rates'!$B$4:$B$56,'WHT Rates'!$C$4:$C$56)/100))))</f>
        <v>0.16500000000000001</v>
      </c>
      <c r="T499" s="244">
        <f t="shared" si="74"/>
        <v>0</v>
      </c>
      <c r="U499" s="238">
        <f>IF(O499=1,0,IF(P499=1,'WHT Rates - MPEG HEVC VIA'!$H$3,IF(Q499=1,'WHT Rates - MPEG HEVC VIA'!$H$11,IF(R499=1,'Via Summary'!$B$9,_xlfn.XLOOKUP(D499,'WHT Rates'!$B$4:$B$56,'WHT Rates'!$E$4:$E$56)/100))))</f>
        <v>0.1</v>
      </c>
      <c r="V499" s="244">
        <f t="shared" si="75"/>
        <v>24611.036</v>
      </c>
      <c r="W499" s="251"/>
      <c r="X499" s="128">
        <f t="shared" si="76"/>
        <v>0</v>
      </c>
      <c r="Y499" s="128">
        <f t="shared" si="77"/>
        <v>-24611.040000000001</v>
      </c>
      <c r="Z499" s="251"/>
      <c r="AA499" s="251"/>
      <c r="AB499" s="251"/>
    </row>
    <row r="500" spans="1:28" s="127" customFormat="1" x14ac:dyDescent="0.35">
      <c r="A500" s="214" t="s">
        <v>109</v>
      </c>
      <c r="B500" s="215">
        <v>105309</v>
      </c>
      <c r="C500" s="215" t="s">
        <v>98</v>
      </c>
      <c r="D500" s="215" t="s">
        <v>99</v>
      </c>
      <c r="E500" s="215">
        <v>70454921</v>
      </c>
      <c r="F500" s="215">
        <v>70</v>
      </c>
      <c r="G500" s="215" t="s">
        <v>741</v>
      </c>
      <c r="H500" s="221" t="s">
        <v>1522</v>
      </c>
      <c r="I500" s="234" t="s">
        <v>999</v>
      </c>
      <c r="J500" s="207"/>
      <c r="K500" s="211">
        <v>11229.91</v>
      </c>
      <c r="L500" s="127" t="str">
        <f t="shared" si="70"/>
        <v>0070454921000070</v>
      </c>
      <c r="M500" s="127">
        <f t="shared" si="78"/>
        <v>16</v>
      </c>
      <c r="N500" s="127" t="str">
        <f t="shared" si="71"/>
        <v>00000000/Z_DTI</v>
      </c>
      <c r="O500" s="236">
        <f t="shared" si="72"/>
        <v>0</v>
      </c>
      <c r="P500" s="236">
        <f t="shared" si="73"/>
        <v>0</v>
      </c>
      <c r="Q500" s="236">
        <f t="shared" si="73"/>
        <v>0</v>
      </c>
      <c r="R500" s="236">
        <f t="shared" si="73"/>
        <v>0</v>
      </c>
      <c r="S500" s="238">
        <f>IF(O500=1,0,IF(P500=1,'WHT Rates - MPEG HEVC VIA'!$H$3,IF(Q500=1,'WHT Rates - MPEG HEVC VIA'!$H$11,IF(R500=1,'Via Summary'!$B$9,_xlfn.XLOOKUP(D500,'WHT Rates'!$B$4:$B$56,'WHT Rates'!$C$4:$C$56)/100))))</f>
        <v>0.16500000000000001</v>
      </c>
      <c r="T500" s="244">
        <f t="shared" si="74"/>
        <v>0</v>
      </c>
      <c r="U500" s="238">
        <f>IF(O500=1,0,IF(P500=1,'WHT Rates - MPEG HEVC VIA'!$H$3,IF(Q500=1,'WHT Rates - MPEG HEVC VIA'!$H$11,IF(R500=1,'Via Summary'!$B$9,_xlfn.XLOOKUP(D500,'WHT Rates'!$B$4:$B$56,'WHT Rates'!$E$4:$E$56)/100))))</f>
        <v>0.1</v>
      </c>
      <c r="V500" s="244">
        <f t="shared" si="75"/>
        <v>1122.991</v>
      </c>
      <c r="W500" s="251"/>
      <c r="X500" s="128">
        <f t="shared" si="76"/>
        <v>0</v>
      </c>
      <c r="Y500" s="128">
        <f t="shared" si="77"/>
        <v>-1122.99</v>
      </c>
      <c r="Z500" s="251"/>
      <c r="AA500" s="251"/>
      <c r="AB500" s="251"/>
    </row>
    <row r="501" spans="1:28" s="127" customFormat="1" x14ac:dyDescent="0.35">
      <c r="A501" s="214" t="s">
        <v>109</v>
      </c>
      <c r="B501" s="215">
        <v>105309</v>
      </c>
      <c r="C501" s="215" t="s">
        <v>98</v>
      </c>
      <c r="D501" s="215" t="s">
        <v>99</v>
      </c>
      <c r="E501" s="215">
        <v>70454921</v>
      </c>
      <c r="F501" s="215">
        <v>80</v>
      </c>
      <c r="G501" s="215" t="s">
        <v>694</v>
      </c>
      <c r="H501" s="221" t="s">
        <v>1523</v>
      </c>
      <c r="I501" s="234" t="s">
        <v>999</v>
      </c>
      <c r="J501" s="207"/>
      <c r="K501" s="211">
        <v>37070.230000000003</v>
      </c>
      <c r="L501" s="127" t="str">
        <f t="shared" si="70"/>
        <v>0070454921000080</v>
      </c>
      <c r="M501" s="127">
        <f t="shared" si="78"/>
        <v>16</v>
      </c>
      <c r="N501" s="127" t="str">
        <f t="shared" si="71"/>
        <v>00000000/Z_DTV</v>
      </c>
      <c r="O501" s="236">
        <f t="shared" si="72"/>
        <v>0</v>
      </c>
      <c r="P501" s="236">
        <f t="shared" si="73"/>
        <v>0</v>
      </c>
      <c r="Q501" s="236">
        <f t="shared" si="73"/>
        <v>0</v>
      </c>
      <c r="R501" s="236">
        <f t="shared" si="73"/>
        <v>0</v>
      </c>
      <c r="S501" s="238">
        <f>IF(O501=1,0,IF(P501=1,'WHT Rates - MPEG HEVC VIA'!$H$3,IF(Q501=1,'WHT Rates - MPEG HEVC VIA'!$H$11,IF(R501=1,'Via Summary'!$B$9,_xlfn.XLOOKUP(D501,'WHT Rates'!$B$4:$B$56,'WHT Rates'!$C$4:$C$56)/100))))</f>
        <v>0.16500000000000001</v>
      </c>
      <c r="T501" s="244">
        <f t="shared" si="74"/>
        <v>0</v>
      </c>
      <c r="U501" s="238">
        <f>IF(O501=1,0,IF(P501=1,'WHT Rates - MPEG HEVC VIA'!$H$3,IF(Q501=1,'WHT Rates - MPEG HEVC VIA'!$H$11,IF(R501=1,'Via Summary'!$B$9,_xlfn.XLOOKUP(D501,'WHT Rates'!$B$4:$B$56,'WHT Rates'!$E$4:$E$56)/100))))</f>
        <v>0.1</v>
      </c>
      <c r="V501" s="244">
        <f t="shared" si="75"/>
        <v>3707.0230000000006</v>
      </c>
      <c r="W501" s="251"/>
      <c r="X501" s="128">
        <f t="shared" si="76"/>
        <v>0</v>
      </c>
      <c r="Y501" s="128">
        <f t="shared" si="77"/>
        <v>-3707.02</v>
      </c>
      <c r="Z501" s="251"/>
      <c r="AA501" s="251"/>
      <c r="AB501" s="251"/>
    </row>
    <row r="502" spans="1:28" s="127" customFormat="1" x14ac:dyDescent="0.35">
      <c r="A502" s="214" t="s">
        <v>109</v>
      </c>
      <c r="B502" s="215">
        <v>105309</v>
      </c>
      <c r="C502" s="215" t="s">
        <v>98</v>
      </c>
      <c r="D502" s="215" t="s">
        <v>99</v>
      </c>
      <c r="E502" s="215">
        <v>70454921</v>
      </c>
      <c r="F502" s="215">
        <v>90</v>
      </c>
      <c r="G502" s="215" t="s">
        <v>718</v>
      </c>
      <c r="H502" s="221" t="s">
        <v>1524</v>
      </c>
      <c r="I502" s="234" t="s">
        <v>999</v>
      </c>
      <c r="J502" s="207"/>
      <c r="K502" s="211">
        <v>292980.59999999998</v>
      </c>
      <c r="L502" s="127" t="str">
        <f t="shared" si="70"/>
        <v>0070454921000090</v>
      </c>
      <c r="M502" s="127">
        <f t="shared" si="78"/>
        <v>16</v>
      </c>
      <c r="N502" s="127" t="str">
        <f t="shared" si="71"/>
        <v>00000000/Z_DTB</v>
      </c>
      <c r="O502" s="236">
        <f t="shared" si="72"/>
        <v>0</v>
      </c>
      <c r="P502" s="236">
        <f t="shared" si="73"/>
        <v>0</v>
      </c>
      <c r="Q502" s="236">
        <f t="shared" si="73"/>
        <v>0</v>
      </c>
      <c r="R502" s="236">
        <f t="shared" si="73"/>
        <v>0</v>
      </c>
      <c r="S502" s="238">
        <f>IF(O502=1,0,IF(P502=1,'WHT Rates - MPEG HEVC VIA'!$H$3,IF(Q502=1,'WHT Rates - MPEG HEVC VIA'!$H$11,IF(R502=1,'Via Summary'!$B$9,_xlfn.XLOOKUP(D502,'WHT Rates'!$B$4:$B$56,'WHT Rates'!$C$4:$C$56)/100))))</f>
        <v>0.16500000000000001</v>
      </c>
      <c r="T502" s="244">
        <f t="shared" si="74"/>
        <v>0</v>
      </c>
      <c r="U502" s="238">
        <f>IF(O502=1,0,IF(P502=1,'WHT Rates - MPEG HEVC VIA'!$H$3,IF(Q502=1,'WHT Rates - MPEG HEVC VIA'!$H$11,IF(R502=1,'Via Summary'!$B$9,_xlfn.XLOOKUP(D502,'WHT Rates'!$B$4:$B$56,'WHT Rates'!$E$4:$E$56)/100))))</f>
        <v>0.1</v>
      </c>
      <c r="V502" s="244">
        <f t="shared" si="75"/>
        <v>29298.059999999998</v>
      </c>
      <c r="W502" s="251"/>
      <c r="X502" s="128">
        <f t="shared" si="76"/>
        <v>0</v>
      </c>
      <c r="Y502" s="128">
        <f t="shared" si="77"/>
        <v>-29298.06</v>
      </c>
      <c r="Z502" s="251"/>
      <c r="AA502" s="251"/>
      <c r="AB502" s="251"/>
    </row>
    <row r="503" spans="1:28" s="127" customFormat="1" x14ac:dyDescent="0.35">
      <c r="A503" s="214" t="s">
        <v>109</v>
      </c>
      <c r="B503" s="215">
        <v>105309</v>
      </c>
      <c r="C503" s="215" t="s">
        <v>98</v>
      </c>
      <c r="D503" s="215" t="s">
        <v>99</v>
      </c>
      <c r="E503" s="215">
        <v>70454921</v>
      </c>
      <c r="F503" s="215">
        <v>100</v>
      </c>
      <c r="G503" s="215" t="s">
        <v>706</v>
      </c>
      <c r="H503" s="221" t="s">
        <v>1525</v>
      </c>
      <c r="I503" s="234" t="s">
        <v>999</v>
      </c>
      <c r="J503" s="207"/>
      <c r="K503" s="211">
        <v>3921.3</v>
      </c>
      <c r="L503" s="127" t="str">
        <f t="shared" si="70"/>
        <v>0070454921000100</v>
      </c>
      <c r="M503" s="127">
        <f t="shared" si="78"/>
        <v>16</v>
      </c>
      <c r="N503" s="127" t="str">
        <f t="shared" si="71"/>
        <v>00000000/Z_CSD</v>
      </c>
      <c r="O503" s="236">
        <f t="shared" si="72"/>
        <v>0</v>
      </c>
      <c r="P503" s="236">
        <f t="shared" si="73"/>
        <v>0</v>
      </c>
      <c r="Q503" s="236">
        <f t="shared" si="73"/>
        <v>0</v>
      </c>
      <c r="R503" s="236">
        <f t="shared" si="73"/>
        <v>0</v>
      </c>
      <c r="S503" s="238">
        <f>IF(O503=1,0,IF(P503=1,'WHT Rates - MPEG HEVC VIA'!$H$3,IF(Q503=1,'WHT Rates - MPEG HEVC VIA'!$H$11,IF(R503=1,'Via Summary'!$B$9,_xlfn.XLOOKUP(D503,'WHT Rates'!$B$4:$B$56,'WHT Rates'!$C$4:$C$56)/100))))</f>
        <v>0.16500000000000001</v>
      </c>
      <c r="T503" s="244">
        <f t="shared" si="74"/>
        <v>0</v>
      </c>
      <c r="U503" s="238">
        <f>IF(O503=1,0,IF(P503=1,'WHT Rates - MPEG HEVC VIA'!$H$3,IF(Q503=1,'WHT Rates - MPEG HEVC VIA'!$H$11,IF(R503=1,'Via Summary'!$B$9,_xlfn.XLOOKUP(D503,'WHT Rates'!$B$4:$B$56,'WHT Rates'!$E$4:$E$56)/100))))</f>
        <v>0.1</v>
      </c>
      <c r="V503" s="244">
        <f t="shared" si="75"/>
        <v>392.13000000000005</v>
      </c>
      <c r="W503" s="251"/>
      <c r="X503" s="128">
        <f t="shared" si="76"/>
        <v>0</v>
      </c>
      <c r="Y503" s="128">
        <f t="shared" si="77"/>
        <v>-392.13</v>
      </c>
      <c r="Z503" s="251"/>
      <c r="AA503" s="251"/>
      <c r="AB503" s="251"/>
    </row>
    <row r="504" spans="1:28" s="127" customFormat="1" x14ac:dyDescent="0.35">
      <c r="A504" s="214" t="s">
        <v>109</v>
      </c>
      <c r="B504" s="215">
        <v>105309</v>
      </c>
      <c r="C504" s="215" t="s">
        <v>98</v>
      </c>
      <c r="D504" s="215" t="s">
        <v>99</v>
      </c>
      <c r="E504" s="215">
        <v>70454921</v>
      </c>
      <c r="F504" s="215">
        <v>110</v>
      </c>
      <c r="G504" s="215" t="s">
        <v>738</v>
      </c>
      <c r="H504" s="221" t="s">
        <v>1526</v>
      </c>
      <c r="I504" s="234" t="s">
        <v>999</v>
      </c>
      <c r="J504" s="207"/>
      <c r="K504" s="211">
        <v>133454.70000000001</v>
      </c>
      <c r="L504" s="127" t="str">
        <f t="shared" si="70"/>
        <v>0070454921000110</v>
      </c>
      <c r="M504" s="127">
        <f t="shared" si="78"/>
        <v>16</v>
      </c>
      <c r="N504" s="127" t="str">
        <f t="shared" si="71"/>
        <v>00000000/Z_DVD-4</v>
      </c>
      <c r="O504" s="236">
        <f t="shared" si="72"/>
        <v>0</v>
      </c>
      <c r="P504" s="236">
        <f t="shared" si="73"/>
        <v>0</v>
      </c>
      <c r="Q504" s="236">
        <f t="shared" si="73"/>
        <v>0</v>
      </c>
      <c r="R504" s="236">
        <f t="shared" si="73"/>
        <v>0</v>
      </c>
      <c r="S504" s="238">
        <f>IF(O504=1,0,IF(P504=1,'WHT Rates - MPEG HEVC VIA'!$H$3,IF(Q504=1,'WHT Rates - MPEG HEVC VIA'!$H$11,IF(R504=1,'Via Summary'!$B$9,_xlfn.XLOOKUP(D504,'WHT Rates'!$B$4:$B$56,'WHT Rates'!$C$4:$C$56)/100))))</f>
        <v>0.16500000000000001</v>
      </c>
      <c r="T504" s="244">
        <f t="shared" si="74"/>
        <v>0</v>
      </c>
      <c r="U504" s="238">
        <f>IF(O504=1,0,IF(P504=1,'WHT Rates - MPEG HEVC VIA'!$H$3,IF(Q504=1,'WHT Rates - MPEG HEVC VIA'!$H$11,IF(R504=1,'Via Summary'!$B$9,_xlfn.XLOOKUP(D504,'WHT Rates'!$B$4:$B$56,'WHT Rates'!$E$4:$E$56)/100))))</f>
        <v>0.1</v>
      </c>
      <c r="V504" s="244">
        <f t="shared" si="75"/>
        <v>13345.470000000001</v>
      </c>
      <c r="W504" s="251"/>
      <c r="X504" s="128">
        <f t="shared" si="76"/>
        <v>0</v>
      </c>
      <c r="Y504" s="128">
        <f t="shared" si="77"/>
        <v>-13345.47</v>
      </c>
      <c r="Z504" s="251"/>
      <c r="AA504" s="251"/>
      <c r="AB504" s="251"/>
    </row>
    <row r="505" spans="1:28" s="127" customFormat="1" x14ac:dyDescent="0.35">
      <c r="A505" s="214" t="s">
        <v>109</v>
      </c>
      <c r="B505" s="215">
        <v>105309</v>
      </c>
      <c r="C505" s="215" t="s">
        <v>98</v>
      </c>
      <c r="D505" s="215" t="s">
        <v>99</v>
      </c>
      <c r="E505" s="215">
        <v>70454921</v>
      </c>
      <c r="F505" s="215">
        <v>120</v>
      </c>
      <c r="G505" s="215" t="s">
        <v>764</v>
      </c>
      <c r="H505" s="221" t="s">
        <v>1527</v>
      </c>
      <c r="I505" s="234" t="s">
        <v>999</v>
      </c>
      <c r="J505" s="207"/>
      <c r="K505" s="211">
        <v>4411.8</v>
      </c>
      <c r="L505" s="127" t="str">
        <f t="shared" si="70"/>
        <v>0070454921000120</v>
      </c>
      <c r="M505" s="127">
        <f t="shared" si="78"/>
        <v>16</v>
      </c>
      <c r="N505" s="127" t="str">
        <f t="shared" si="71"/>
        <v>00000000/Z_DVD-6</v>
      </c>
      <c r="O505" s="236">
        <f t="shared" si="72"/>
        <v>0</v>
      </c>
      <c r="P505" s="236">
        <f t="shared" si="73"/>
        <v>0</v>
      </c>
      <c r="Q505" s="236">
        <f t="shared" si="73"/>
        <v>0</v>
      </c>
      <c r="R505" s="236">
        <f t="shared" si="73"/>
        <v>0</v>
      </c>
      <c r="S505" s="238">
        <f>IF(O505=1,0,IF(P505=1,'WHT Rates - MPEG HEVC VIA'!$H$3,IF(Q505=1,'WHT Rates - MPEG HEVC VIA'!$H$11,IF(R505=1,'Via Summary'!$B$9,_xlfn.XLOOKUP(D505,'WHT Rates'!$B$4:$B$56,'WHT Rates'!$C$4:$C$56)/100))))</f>
        <v>0.16500000000000001</v>
      </c>
      <c r="T505" s="244">
        <f t="shared" si="74"/>
        <v>0</v>
      </c>
      <c r="U505" s="238">
        <f>IF(O505=1,0,IF(P505=1,'WHT Rates - MPEG HEVC VIA'!$H$3,IF(Q505=1,'WHT Rates - MPEG HEVC VIA'!$H$11,IF(R505=1,'Via Summary'!$B$9,_xlfn.XLOOKUP(D505,'WHT Rates'!$B$4:$B$56,'WHT Rates'!$E$4:$E$56)/100))))</f>
        <v>0.1</v>
      </c>
      <c r="V505" s="244">
        <f t="shared" si="75"/>
        <v>441.18000000000006</v>
      </c>
      <c r="W505" s="251"/>
      <c r="X505" s="128">
        <f t="shared" si="76"/>
        <v>0</v>
      </c>
      <c r="Y505" s="128">
        <f t="shared" si="77"/>
        <v>-441.18</v>
      </c>
      <c r="Z505" s="251"/>
      <c r="AA505" s="251"/>
      <c r="AB505" s="251"/>
    </row>
    <row r="506" spans="1:28" s="127" customFormat="1" x14ac:dyDescent="0.35">
      <c r="A506" s="214" t="s">
        <v>109</v>
      </c>
      <c r="B506" s="215">
        <v>105309</v>
      </c>
      <c r="C506" s="215" t="s">
        <v>98</v>
      </c>
      <c r="D506" s="215" t="s">
        <v>99</v>
      </c>
      <c r="E506" s="215">
        <v>70454921</v>
      </c>
      <c r="F506" s="215">
        <v>130</v>
      </c>
      <c r="G506" s="215" t="s">
        <v>760</v>
      </c>
      <c r="H506" s="221" t="s">
        <v>1528</v>
      </c>
      <c r="I506" s="234" t="s">
        <v>999</v>
      </c>
      <c r="J506" s="207"/>
      <c r="K506" s="211">
        <v>11764.88</v>
      </c>
      <c r="L506" s="127" t="str">
        <f t="shared" si="70"/>
        <v>0070454921000130</v>
      </c>
      <c r="M506" s="127">
        <f t="shared" si="78"/>
        <v>16</v>
      </c>
      <c r="N506" s="127" t="str">
        <f t="shared" si="71"/>
        <v>00000000/Z_IBP</v>
      </c>
      <c r="O506" s="236">
        <f t="shared" si="72"/>
        <v>0</v>
      </c>
      <c r="P506" s="236">
        <f t="shared" si="73"/>
        <v>0</v>
      </c>
      <c r="Q506" s="236">
        <f t="shared" si="73"/>
        <v>0</v>
      </c>
      <c r="R506" s="236">
        <f t="shared" si="73"/>
        <v>0</v>
      </c>
      <c r="S506" s="238">
        <f>IF(O506=1,0,IF(P506=1,'WHT Rates - MPEG HEVC VIA'!$H$3,IF(Q506=1,'WHT Rates - MPEG HEVC VIA'!$H$11,IF(R506=1,'Via Summary'!$B$9,_xlfn.XLOOKUP(D506,'WHT Rates'!$B$4:$B$56,'WHT Rates'!$C$4:$C$56)/100))))</f>
        <v>0.16500000000000001</v>
      </c>
      <c r="T506" s="244">
        <f t="shared" si="74"/>
        <v>0</v>
      </c>
      <c r="U506" s="238">
        <f>IF(O506=1,0,IF(P506=1,'WHT Rates - MPEG HEVC VIA'!$H$3,IF(Q506=1,'WHT Rates - MPEG HEVC VIA'!$H$11,IF(R506=1,'Via Summary'!$B$9,_xlfn.XLOOKUP(D506,'WHT Rates'!$B$4:$B$56,'WHT Rates'!$E$4:$E$56)/100))))</f>
        <v>0.1</v>
      </c>
      <c r="V506" s="244">
        <f t="shared" si="75"/>
        <v>1176.4880000000001</v>
      </c>
      <c r="W506" s="251"/>
      <c r="X506" s="128">
        <f t="shared" si="76"/>
        <v>0</v>
      </c>
      <c r="Y506" s="128">
        <f t="shared" si="77"/>
        <v>-1176.49</v>
      </c>
      <c r="Z506" s="251"/>
      <c r="AA506" s="251"/>
      <c r="AB506" s="251"/>
    </row>
    <row r="507" spans="1:28" s="127" customFormat="1" x14ac:dyDescent="0.35">
      <c r="A507" s="214" t="s">
        <v>109</v>
      </c>
      <c r="B507" s="215">
        <v>105309</v>
      </c>
      <c r="C507" s="215" t="s">
        <v>98</v>
      </c>
      <c r="D507" s="215" t="s">
        <v>99</v>
      </c>
      <c r="E507" s="215">
        <v>70454921</v>
      </c>
      <c r="F507" s="215">
        <v>140</v>
      </c>
      <c r="G507" s="215" t="s">
        <v>765</v>
      </c>
      <c r="H507" s="221" t="s">
        <v>1529</v>
      </c>
      <c r="I507" s="234" t="s">
        <v>999</v>
      </c>
      <c r="J507" s="207"/>
      <c r="K507" s="211">
        <v>34436.620000000003</v>
      </c>
      <c r="L507" s="127" t="str">
        <f t="shared" si="70"/>
        <v>0070454921000140</v>
      </c>
      <c r="M507" s="127">
        <f t="shared" si="78"/>
        <v>16</v>
      </c>
      <c r="N507" s="127" t="str">
        <f t="shared" si="71"/>
        <v>00000000/Z_IDV</v>
      </c>
      <c r="O507" s="236">
        <f t="shared" si="72"/>
        <v>0</v>
      </c>
      <c r="P507" s="236">
        <f t="shared" si="73"/>
        <v>0</v>
      </c>
      <c r="Q507" s="236">
        <f t="shared" si="73"/>
        <v>0</v>
      </c>
      <c r="R507" s="236">
        <f t="shared" si="73"/>
        <v>0</v>
      </c>
      <c r="S507" s="238">
        <f>IF(O507=1,0,IF(P507=1,'WHT Rates - MPEG HEVC VIA'!$H$3,IF(Q507=1,'WHT Rates - MPEG HEVC VIA'!$H$11,IF(R507=1,'Via Summary'!$B$9,_xlfn.XLOOKUP(D507,'WHT Rates'!$B$4:$B$56,'WHT Rates'!$C$4:$C$56)/100))))</f>
        <v>0.16500000000000001</v>
      </c>
      <c r="T507" s="244">
        <f t="shared" si="74"/>
        <v>0</v>
      </c>
      <c r="U507" s="238">
        <f>IF(O507=1,0,IF(P507=1,'WHT Rates - MPEG HEVC VIA'!$H$3,IF(Q507=1,'WHT Rates - MPEG HEVC VIA'!$H$11,IF(R507=1,'Via Summary'!$B$9,_xlfn.XLOOKUP(D507,'WHT Rates'!$B$4:$B$56,'WHT Rates'!$E$4:$E$56)/100))))</f>
        <v>0.1</v>
      </c>
      <c r="V507" s="244">
        <f t="shared" si="75"/>
        <v>3443.6620000000003</v>
      </c>
      <c r="W507" s="251"/>
      <c r="X507" s="128">
        <f t="shared" si="76"/>
        <v>0</v>
      </c>
      <c r="Y507" s="128">
        <f t="shared" si="77"/>
        <v>-3443.66</v>
      </c>
      <c r="Z507" s="251"/>
      <c r="AA507" s="251"/>
      <c r="AB507" s="251"/>
    </row>
    <row r="508" spans="1:28" s="127" customFormat="1" x14ac:dyDescent="0.35">
      <c r="A508" s="214" t="s">
        <v>109</v>
      </c>
      <c r="B508" s="215">
        <v>105309</v>
      </c>
      <c r="C508" s="215" t="s">
        <v>98</v>
      </c>
      <c r="D508" s="215" t="s">
        <v>99</v>
      </c>
      <c r="E508" s="215">
        <v>70454921</v>
      </c>
      <c r="F508" s="215">
        <v>150</v>
      </c>
      <c r="G508" s="215" t="s">
        <v>697</v>
      </c>
      <c r="H508" s="221" t="s">
        <v>1530</v>
      </c>
      <c r="I508" s="234" t="s">
        <v>999</v>
      </c>
      <c r="J508" s="207"/>
      <c r="K508" s="211">
        <v>128800.78</v>
      </c>
      <c r="L508" s="127" t="str">
        <f t="shared" si="70"/>
        <v>0070454921000150</v>
      </c>
      <c r="M508" s="127">
        <f t="shared" si="78"/>
        <v>16</v>
      </c>
      <c r="N508" s="127" t="str">
        <f t="shared" si="71"/>
        <v>00000000/Z_SBA</v>
      </c>
      <c r="O508" s="236">
        <f t="shared" si="72"/>
        <v>0</v>
      </c>
      <c r="P508" s="236">
        <f t="shared" si="73"/>
        <v>0</v>
      </c>
      <c r="Q508" s="236">
        <f t="shared" si="73"/>
        <v>0</v>
      </c>
      <c r="R508" s="236">
        <f t="shared" si="73"/>
        <v>0</v>
      </c>
      <c r="S508" s="238">
        <f>IF(O508=1,0,IF(P508=1,'WHT Rates - MPEG HEVC VIA'!$H$3,IF(Q508=1,'WHT Rates - MPEG HEVC VIA'!$H$11,IF(R508=1,'Via Summary'!$B$9,_xlfn.XLOOKUP(D508,'WHT Rates'!$B$4:$B$56,'WHT Rates'!$C$4:$C$56)/100))))</f>
        <v>0.16500000000000001</v>
      </c>
      <c r="T508" s="244">
        <f t="shared" si="74"/>
        <v>0</v>
      </c>
      <c r="U508" s="238">
        <f>IF(O508=1,0,IF(P508=1,'WHT Rates - MPEG HEVC VIA'!$H$3,IF(Q508=1,'WHT Rates - MPEG HEVC VIA'!$H$11,IF(R508=1,'Via Summary'!$B$9,_xlfn.XLOOKUP(D508,'WHT Rates'!$B$4:$B$56,'WHT Rates'!$E$4:$E$56)/100))))</f>
        <v>0.1</v>
      </c>
      <c r="V508" s="244">
        <f t="shared" si="75"/>
        <v>12880.078000000001</v>
      </c>
      <c r="W508" s="251"/>
      <c r="X508" s="128">
        <f t="shared" si="76"/>
        <v>0</v>
      </c>
      <c r="Y508" s="128">
        <f t="shared" si="77"/>
        <v>-12880.08</v>
      </c>
      <c r="Z508" s="251"/>
      <c r="AA508" s="251"/>
      <c r="AB508" s="251"/>
    </row>
    <row r="509" spans="1:28" s="127" customFormat="1" x14ac:dyDescent="0.35">
      <c r="A509" s="214" t="s">
        <v>109</v>
      </c>
      <c r="B509" s="215">
        <v>105309</v>
      </c>
      <c r="C509" s="215" t="s">
        <v>98</v>
      </c>
      <c r="D509" s="215" t="s">
        <v>99</v>
      </c>
      <c r="E509" s="215">
        <v>70454921</v>
      </c>
      <c r="F509" s="215">
        <v>160</v>
      </c>
      <c r="G509" s="215" t="s">
        <v>697</v>
      </c>
      <c r="H509" s="221" t="s">
        <v>1531</v>
      </c>
      <c r="I509" s="234" t="s">
        <v>999</v>
      </c>
      <c r="J509" s="207"/>
      <c r="K509" s="211">
        <v>15548.82</v>
      </c>
      <c r="L509" s="127" t="str">
        <f t="shared" si="70"/>
        <v>0070454921000160</v>
      </c>
      <c r="M509" s="127">
        <f t="shared" si="78"/>
        <v>16</v>
      </c>
      <c r="N509" s="127" t="str">
        <f t="shared" si="71"/>
        <v>00000000/Z_SBA</v>
      </c>
      <c r="O509" s="236">
        <f t="shared" si="72"/>
        <v>0</v>
      </c>
      <c r="P509" s="236">
        <f t="shared" si="73"/>
        <v>0</v>
      </c>
      <c r="Q509" s="236">
        <f t="shared" si="73"/>
        <v>0</v>
      </c>
      <c r="R509" s="236">
        <f t="shared" si="73"/>
        <v>0</v>
      </c>
      <c r="S509" s="238">
        <f>IF(O509=1,0,IF(P509=1,'WHT Rates - MPEG HEVC VIA'!$H$3,IF(Q509=1,'WHT Rates - MPEG HEVC VIA'!$H$11,IF(R509=1,'Via Summary'!$B$9,_xlfn.XLOOKUP(D509,'WHT Rates'!$B$4:$B$56,'WHT Rates'!$C$4:$C$56)/100))))</f>
        <v>0.16500000000000001</v>
      </c>
      <c r="T509" s="244">
        <f t="shared" si="74"/>
        <v>0</v>
      </c>
      <c r="U509" s="238">
        <f>IF(O509=1,0,IF(P509=1,'WHT Rates - MPEG HEVC VIA'!$H$3,IF(Q509=1,'WHT Rates - MPEG HEVC VIA'!$H$11,IF(R509=1,'Via Summary'!$B$9,_xlfn.XLOOKUP(D509,'WHT Rates'!$B$4:$B$56,'WHT Rates'!$E$4:$E$56)/100))))</f>
        <v>0.1</v>
      </c>
      <c r="V509" s="244">
        <f t="shared" si="75"/>
        <v>1554.8820000000001</v>
      </c>
      <c r="W509" s="251"/>
      <c r="X509" s="128">
        <f t="shared" si="76"/>
        <v>0</v>
      </c>
      <c r="Y509" s="128">
        <f t="shared" si="77"/>
        <v>-1554.88</v>
      </c>
      <c r="Z509" s="251"/>
      <c r="AA509" s="251"/>
      <c r="AB509" s="251"/>
    </row>
    <row r="510" spans="1:28" s="127" customFormat="1" x14ac:dyDescent="0.35">
      <c r="A510" s="214" t="s">
        <v>109</v>
      </c>
      <c r="B510" s="215">
        <v>105309</v>
      </c>
      <c r="C510" s="215" t="s">
        <v>98</v>
      </c>
      <c r="D510" s="215" t="s">
        <v>99</v>
      </c>
      <c r="E510" s="215">
        <v>70454921</v>
      </c>
      <c r="F510" s="215">
        <v>170</v>
      </c>
      <c r="G510" s="215" t="s">
        <v>697</v>
      </c>
      <c r="H510" s="221" t="s">
        <v>1532</v>
      </c>
      <c r="I510" s="234" t="s">
        <v>999</v>
      </c>
      <c r="J510" s="207"/>
      <c r="K510" s="211">
        <v>165642.29999999999</v>
      </c>
      <c r="L510" s="127" t="str">
        <f t="shared" si="70"/>
        <v>0070454921000170</v>
      </c>
      <c r="M510" s="127">
        <f t="shared" si="78"/>
        <v>16</v>
      </c>
      <c r="N510" s="127" t="str">
        <f t="shared" si="71"/>
        <v>00000000/Z_SBA</v>
      </c>
      <c r="O510" s="236">
        <f t="shared" si="72"/>
        <v>0</v>
      </c>
      <c r="P510" s="236">
        <f t="shared" si="73"/>
        <v>0</v>
      </c>
      <c r="Q510" s="236">
        <f t="shared" si="73"/>
        <v>0</v>
      </c>
      <c r="R510" s="236">
        <f t="shared" si="73"/>
        <v>0</v>
      </c>
      <c r="S510" s="238">
        <f>IF(O510=1,0,IF(P510=1,'WHT Rates - MPEG HEVC VIA'!$H$3,IF(Q510=1,'WHT Rates - MPEG HEVC VIA'!$H$11,IF(R510=1,'Via Summary'!$B$9,_xlfn.XLOOKUP(D510,'WHT Rates'!$B$4:$B$56,'WHT Rates'!$C$4:$C$56)/100))))</f>
        <v>0.16500000000000001</v>
      </c>
      <c r="T510" s="244">
        <f t="shared" si="74"/>
        <v>0</v>
      </c>
      <c r="U510" s="238">
        <f>IF(O510=1,0,IF(P510=1,'WHT Rates - MPEG HEVC VIA'!$H$3,IF(Q510=1,'WHT Rates - MPEG HEVC VIA'!$H$11,IF(R510=1,'Via Summary'!$B$9,_xlfn.XLOOKUP(D510,'WHT Rates'!$B$4:$B$56,'WHT Rates'!$E$4:$E$56)/100))))</f>
        <v>0.1</v>
      </c>
      <c r="V510" s="244">
        <f t="shared" si="75"/>
        <v>16564.23</v>
      </c>
      <c r="W510" s="251"/>
      <c r="X510" s="128">
        <f t="shared" si="76"/>
        <v>0</v>
      </c>
      <c r="Y510" s="128">
        <f t="shared" si="77"/>
        <v>-16564.23</v>
      </c>
      <c r="Z510" s="251"/>
      <c r="AA510" s="251"/>
      <c r="AB510" s="251"/>
    </row>
    <row r="511" spans="1:28" s="127" customFormat="1" x14ac:dyDescent="0.35">
      <c r="A511" s="214" t="s">
        <v>109</v>
      </c>
      <c r="B511" s="215">
        <v>105309</v>
      </c>
      <c r="C511" s="215" t="s">
        <v>98</v>
      </c>
      <c r="D511" s="215" t="s">
        <v>99</v>
      </c>
      <c r="E511" s="215">
        <v>70454921</v>
      </c>
      <c r="F511" s="215">
        <v>180</v>
      </c>
      <c r="G511" s="215" t="s">
        <v>747</v>
      </c>
      <c r="H511" s="221" t="s">
        <v>1533</v>
      </c>
      <c r="I511" s="234" t="s">
        <v>999</v>
      </c>
      <c r="J511" s="207"/>
      <c r="K511" s="211">
        <v>31763.7</v>
      </c>
      <c r="L511" s="127" t="str">
        <f t="shared" si="70"/>
        <v>0070454921000180</v>
      </c>
      <c r="M511" s="127">
        <f t="shared" si="78"/>
        <v>16</v>
      </c>
      <c r="N511" s="127" t="str">
        <f t="shared" si="71"/>
        <v>00000000/Z_DVD</v>
      </c>
      <c r="O511" s="236">
        <f t="shared" si="72"/>
        <v>0</v>
      </c>
      <c r="P511" s="236">
        <f t="shared" si="73"/>
        <v>0</v>
      </c>
      <c r="Q511" s="236">
        <f t="shared" si="73"/>
        <v>0</v>
      </c>
      <c r="R511" s="236">
        <f t="shared" si="73"/>
        <v>0</v>
      </c>
      <c r="S511" s="238">
        <f>IF(O511=1,0,IF(P511=1,'WHT Rates - MPEG HEVC VIA'!$H$3,IF(Q511=1,'WHT Rates - MPEG HEVC VIA'!$H$11,IF(R511=1,'Via Summary'!$B$9,_xlfn.XLOOKUP(D511,'WHT Rates'!$B$4:$B$56,'WHT Rates'!$C$4:$C$56)/100))))</f>
        <v>0.16500000000000001</v>
      </c>
      <c r="T511" s="244">
        <f t="shared" si="74"/>
        <v>0</v>
      </c>
      <c r="U511" s="238">
        <f>IF(O511=1,0,IF(P511=1,'WHT Rates - MPEG HEVC VIA'!$H$3,IF(Q511=1,'WHT Rates - MPEG HEVC VIA'!$H$11,IF(R511=1,'Via Summary'!$B$9,_xlfn.XLOOKUP(D511,'WHT Rates'!$B$4:$B$56,'WHT Rates'!$E$4:$E$56)/100))))</f>
        <v>0.1</v>
      </c>
      <c r="V511" s="244">
        <f t="shared" si="75"/>
        <v>3176.3700000000003</v>
      </c>
      <c r="W511" s="251"/>
      <c r="X511" s="128">
        <f t="shared" si="76"/>
        <v>0</v>
      </c>
      <c r="Y511" s="128">
        <f t="shared" si="77"/>
        <v>-3176.37</v>
      </c>
      <c r="Z511" s="251"/>
      <c r="AA511" s="251"/>
      <c r="AB511" s="251"/>
    </row>
    <row r="512" spans="1:28" s="127" customFormat="1" x14ac:dyDescent="0.35">
      <c r="A512" s="214" t="s">
        <v>109</v>
      </c>
      <c r="B512" s="215">
        <v>105309</v>
      </c>
      <c r="C512" s="215" t="s">
        <v>98</v>
      </c>
      <c r="D512" s="215" t="s">
        <v>99</v>
      </c>
      <c r="E512" s="215">
        <v>70454935</v>
      </c>
      <c r="F512" s="215">
        <v>10</v>
      </c>
      <c r="G512" s="215" t="s">
        <v>718</v>
      </c>
      <c r="H512" s="221" t="s">
        <v>1534</v>
      </c>
      <c r="I512" s="234" t="s">
        <v>976</v>
      </c>
      <c r="J512" s="207"/>
      <c r="K512" s="211">
        <v>-291831.40000000002</v>
      </c>
      <c r="L512" s="127" t="str">
        <f t="shared" si="70"/>
        <v>0070454935000010</v>
      </c>
      <c r="M512" s="127">
        <f t="shared" si="78"/>
        <v>16</v>
      </c>
      <c r="N512" s="127" t="str">
        <f t="shared" si="71"/>
        <v>00000000/Z_DTB</v>
      </c>
      <c r="O512" s="236">
        <f t="shared" si="72"/>
        <v>1</v>
      </c>
      <c r="P512" s="236">
        <f t="shared" si="73"/>
        <v>0</v>
      </c>
      <c r="Q512" s="236">
        <f t="shared" si="73"/>
        <v>0</v>
      </c>
      <c r="R512" s="236">
        <f t="shared" si="73"/>
        <v>0</v>
      </c>
      <c r="S512" s="238">
        <f>IF(O512=1,0,IF(P512=1,'WHT Rates - MPEG HEVC VIA'!$H$3,IF(Q512=1,'WHT Rates - MPEG HEVC VIA'!$H$11,IF(R512=1,'Via Summary'!$B$9,_xlfn.XLOOKUP(D512,'WHT Rates'!$B$4:$B$56,'WHT Rates'!$C$4:$C$56)/100))))</f>
        <v>0</v>
      </c>
      <c r="T512" s="244">
        <f t="shared" si="74"/>
        <v>0</v>
      </c>
      <c r="U512" s="238">
        <f>IF(O512=1,0,IF(P512=1,'WHT Rates - MPEG HEVC VIA'!$H$3,IF(Q512=1,'WHT Rates - MPEG HEVC VIA'!$H$11,IF(R512=1,'Via Summary'!$B$9,_xlfn.XLOOKUP(D512,'WHT Rates'!$B$4:$B$56,'WHT Rates'!$E$4:$E$56)/100))))</f>
        <v>0</v>
      </c>
      <c r="V512" s="244">
        <f t="shared" si="75"/>
        <v>0</v>
      </c>
      <c r="W512" s="251"/>
      <c r="X512" s="128">
        <f t="shared" si="76"/>
        <v>0</v>
      </c>
      <c r="Y512" s="128">
        <f t="shared" si="77"/>
        <v>0</v>
      </c>
      <c r="Z512" s="251"/>
      <c r="AA512" s="251"/>
      <c r="AB512" s="251"/>
    </row>
    <row r="513" spans="1:28" s="127" customFormat="1" x14ac:dyDescent="0.35">
      <c r="A513" s="214" t="s">
        <v>509</v>
      </c>
      <c r="B513" s="215">
        <v>105154</v>
      </c>
      <c r="C513" s="215" t="s">
        <v>13</v>
      </c>
      <c r="D513" s="215" t="s">
        <v>14</v>
      </c>
      <c r="E513" s="215">
        <v>70455058</v>
      </c>
      <c r="F513" s="215">
        <v>10</v>
      </c>
      <c r="G513" s="215" t="s">
        <v>706</v>
      </c>
      <c r="H513" s="221" t="s">
        <v>1535</v>
      </c>
      <c r="I513" s="234" t="s">
        <v>978</v>
      </c>
      <c r="J513" s="207"/>
      <c r="K513" s="211">
        <v>890.14</v>
      </c>
      <c r="L513" s="127" t="str">
        <f t="shared" si="70"/>
        <v>0070455058000010</v>
      </c>
      <c r="M513" s="127">
        <f t="shared" si="78"/>
        <v>16</v>
      </c>
      <c r="N513" s="127" t="str">
        <f t="shared" si="71"/>
        <v>00000000/Z_CSD</v>
      </c>
      <c r="O513" s="236">
        <f t="shared" si="72"/>
        <v>0</v>
      </c>
      <c r="P513" s="236">
        <f t="shared" si="73"/>
        <v>0</v>
      </c>
      <c r="Q513" s="236">
        <f t="shared" si="73"/>
        <v>0</v>
      </c>
      <c r="R513" s="236">
        <f t="shared" si="73"/>
        <v>0</v>
      </c>
      <c r="S513" s="238">
        <f>IF(O513=1,0,IF(P513=1,'WHT Rates - MPEG HEVC VIA'!$H$3,IF(Q513=1,'WHT Rates - MPEG HEVC VIA'!$H$11,IF(R513=1,'Via Summary'!$B$9,_xlfn.XLOOKUP(D513,'WHT Rates'!$B$4:$B$56,'WHT Rates'!$C$4:$C$56)/100))))</f>
        <v>0</v>
      </c>
      <c r="T513" s="244">
        <f t="shared" si="74"/>
        <v>0</v>
      </c>
      <c r="U513" s="238">
        <f>IF(O513=1,0,IF(P513=1,'WHT Rates - MPEG HEVC VIA'!$H$3,IF(Q513=1,'WHT Rates - MPEG HEVC VIA'!$H$11,IF(R513=1,'Via Summary'!$B$9,_xlfn.XLOOKUP(D513,'WHT Rates'!$B$4:$B$56,'WHT Rates'!$E$4:$E$56)/100))))</f>
        <v>0</v>
      </c>
      <c r="V513" s="244">
        <f t="shared" si="75"/>
        <v>0</v>
      </c>
      <c r="W513" s="251"/>
      <c r="X513" s="128">
        <f t="shared" si="76"/>
        <v>0</v>
      </c>
      <c r="Y513" s="128">
        <f t="shared" si="77"/>
        <v>0</v>
      </c>
      <c r="Z513" s="251"/>
      <c r="AA513" s="251"/>
      <c r="AB513" s="251"/>
    </row>
    <row r="514" spans="1:28" s="127" customFormat="1" x14ac:dyDescent="0.35">
      <c r="A514" s="214" t="s">
        <v>509</v>
      </c>
      <c r="B514" s="215">
        <v>105154</v>
      </c>
      <c r="C514" s="215" t="s">
        <v>13</v>
      </c>
      <c r="D514" s="215" t="s">
        <v>14</v>
      </c>
      <c r="E514" s="215">
        <v>70455058</v>
      </c>
      <c r="F514" s="215">
        <v>20</v>
      </c>
      <c r="G514" s="215" t="s">
        <v>706</v>
      </c>
      <c r="H514" s="221" t="s">
        <v>1536</v>
      </c>
      <c r="I514" s="234" t="s">
        <v>978</v>
      </c>
      <c r="J514" s="207"/>
      <c r="K514" s="211">
        <v>911.86</v>
      </c>
      <c r="L514" s="127" t="str">
        <f t="shared" ref="L514:L577" si="79">IF(LEN(F514)=2,CONCATENATE("00",E514,"0000",F514),CONCATENATE("00",E514,"000",F514))</f>
        <v>0070455058000020</v>
      </c>
      <c r="M514" s="127">
        <f t="shared" si="78"/>
        <v>16</v>
      </c>
      <c r="N514" s="127" t="str">
        <f t="shared" ref="N514:N577" si="80">CONCATENATE("00000000/",G514)</f>
        <v>00000000/Z_CSD</v>
      </c>
      <c r="O514" s="236">
        <f t="shared" si="72"/>
        <v>0</v>
      </c>
      <c r="P514" s="236">
        <f t="shared" si="73"/>
        <v>0</v>
      </c>
      <c r="Q514" s="236">
        <f t="shared" si="73"/>
        <v>0</v>
      </c>
      <c r="R514" s="236">
        <f t="shared" si="73"/>
        <v>0</v>
      </c>
      <c r="S514" s="238">
        <f>IF(O514=1,0,IF(P514=1,'WHT Rates - MPEG HEVC VIA'!$H$3,IF(Q514=1,'WHT Rates - MPEG HEVC VIA'!$H$11,IF(R514=1,'Via Summary'!$B$9,_xlfn.XLOOKUP(D514,'WHT Rates'!$B$4:$B$56,'WHT Rates'!$C$4:$C$56)/100))))</f>
        <v>0</v>
      </c>
      <c r="T514" s="244">
        <f t="shared" si="74"/>
        <v>0</v>
      </c>
      <c r="U514" s="238">
        <f>IF(O514=1,0,IF(P514=1,'WHT Rates - MPEG HEVC VIA'!$H$3,IF(Q514=1,'WHT Rates - MPEG HEVC VIA'!$H$11,IF(R514=1,'Via Summary'!$B$9,_xlfn.XLOOKUP(D514,'WHT Rates'!$B$4:$B$56,'WHT Rates'!$E$4:$E$56)/100))))</f>
        <v>0</v>
      </c>
      <c r="V514" s="244">
        <f t="shared" si="75"/>
        <v>0</v>
      </c>
      <c r="W514" s="251"/>
      <c r="X514" s="128">
        <f t="shared" si="76"/>
        <v>0</v>
      </c>
      <c r="Y514" s="128">
        <f t="shared" si="77"/>
        <v>0</v>
      </c>
      <c r="Z514" s="251"/>
      <c r="AA514" s="251"/>
      <c r="AB514" s="251"/>
    </row>
    <row r="515" spans="1:28" s="127" customFormat="1" x14ac:dyDescent="0.35">
      <c r="A515" s="214" t="s">
        <v>176</v>
      </c>
      <c r="B515" s="215">
        <v>106092</v>
      </c>
      <c r="C515" s="215" t="s">
        <v>22</v>
      </c>
      <c r="D515" s="215" t="s">
        <v>23</v>
      </c>
      <c r="E515" s="215">
        <v>70454775</v>
      </c>
      <c r="F515" s="215">
        <v>10</v>
      </c>
      <c r="G515" s="215" t="s">
        <v>706</v>
      </c>
      <c r="H515" s="221" t="s">
        <v>1537</v>
      </c>
      <c r="I515" s="234" t="s">
        <v>978</v>
      </c>
      <c r="J515" s="207"/>
      <c r="K515" s="211">
        <v>66414.62</v>
      </c>
      <c r="L515" s="127" t="str">
        <f t="shared" si="79"/>
        <v>0070454775000010</v>
      </c>
      <c r="M515" s="127">
        <f t="shared" si="78"/>
        <v>16</v>
      </c>
      <c r="N515" s="127" t="str">
        <f t="shared" si="80"/>
        <v>00000000/Z_CSD</v>
      </c>
      <c r="O515" s="236">
        <f t="shared" ref="O515:O578" si="81">IF($I515=O$1,1,0)</f>
        <v>0</v>
      </c>
      <c r="P515" s="236">
        <f t="shared" ref="P515:R578" si="82">IF($A515=P$1,1,0)</f>
        <v>0</v>
      </c>
      <c r="Q515" s="236">
        <f t="shared" si="82"/>
        <v>0</v>
      </c>
      <c r="R515" s="236">
        <f t="shared" si="82"/>
        <v>0</v>
      </c>
      <c r="S515" s="238">
        <f>IF(O515=1,0,IF(P515=1,'WHT Rates - MPEG HEVC VIA'!$H$3,IF(Q515=1,'WHT Rates - MPEG HEVC VIA'!$H$11,IF(R515=1,'Via Summary'!$B$9,_xlfn.XLOOKUP(D515,'WHT Rates'!$B$4:$B$56,'WHT Rates'!$C$4:$C$56)/100))))</f>
        <v>0</v>
      </c>
      <c r="T515" s="244">
        <f t="shared" ref="T515:T578" si="83">J515*S515</f>
        <v>0</v>
      </c>
      <c r="U515" s="238">
        <f>IF(O515=1,0,IF(P515=1,'WHT Rates - MPEG HEVC VIA'!$H$3,IF(Q515=1,'WHT Rates - MPEG HEVC VIA'!$H$11,IF(R515=1,'Via Summary'!$B$9,_xlfn.XLOOKUP(D515,'WHT Rates'!$B$4:$B$56,'WHT Rates'!$E$4:$E$56)/100))))</f>
        <v>0</v>
      </c>
      <c r="V515" s="244">
        <f t="shared" ref="V515:V578" si="84">K515*U515</f>
        <v>0</v>
      </c>
      <c r="W515" s="251"/>
      <c r="X515" s="128">
        <f t="shared" ref="X515:X569" si="85">ROUND(-1*T515,2)</f>
        <v>0</v>
      </c>
      <c r="Y515" s="128">
        <f t="shared" ref="Y515:Y569" si="86">ROUND(-1*V515,2)</f>
        <v>0</v>
      </c>
      <c r="Z515" s="251"/>
      <c r="AA515" s="251"/>
      <c r="AB515" s="251"/>
    </row>
    <row r="516" spans="1:28" s="127" customFormat="1" x14ac:dyDescent="0.35">
      <c r="A516" s="214" t="s">
        <v>176</v>
      </c>
      <c r="B516" s="215">
        <v>106092</v>
      </c>
      <c r="C516" s="215" t="s">
        <v>22</v>
      </c>
      <c r="D516" s="215" t="s">
        <v>23</v>
      </c>
      <c r="E516" s="215">
        <v>70454775</v>
      </c>
      <c r="F516" s="215">
        <v>20</v>
      </c>
      <c r="G516" s="215" t="s">
        <v>759</v>
      </c>
      <c r="H516" s="221" t="s">
        <v>1538</v>
      </c>
      <c r="I516" s="234" t="s">
        <v>978</v>
      </c>
      <c r="J516" s="207"/>
      <c r="K516" s="211">
        <v>13291.99</v>
      </c>
      <c r="L516" s="127" t="str">
        <f t="shared" si="79"/>
        <v>0070454775000020</v>
      </c>
      <c r="M516" s="127">
        <f t="shared" ref="M516:M579" si="87">LEN(L516)</f>
        <v>16</v>
      </c>
      <c r="N516" s="127" t="str">
        <f t="shared" si="80"/>
        <v>00000000/Z_GCA</v>
      </c>
      <c r="O516" s="236">
        <f t="shared" si="81"/>
        <v>0</v>
      </c>
      <c r="P516" s="236">
        <f t="shared" si="82"/>
        <v>0</v>
      </c>
      <c r="Q516" s="236">
        <f t="shared" si="82"/>
        <v>0</v>
      </c>
      <c r="R516" s="236">
        <f t="shared" si="82"/>
        <v>0</v>
      </c>
      <c r="S516" s="238">
        <f>IF(O516=1,0,IF(P516=1,'WHT Rates - MPEG HEVC VIA'!$H$3,IF(Q516=1,'WHT Rates - MPEG HEVC VIA'!$H$11,IF(R516=1,'Via Summary'!$B$9,_xlfn.XLOOKUP(D516,'WHT Rates'!$B$4:$B$56,'WHT Rates'!$C$4:$C$56)/100))))</f>
        <v>0</v>
      </c>
      <c r="T516" s="244">
        <f t="shared" si="83"/>
        <v>0</v>
      </c>
      <c r="U516" s="238">
        <f>IF(O516=1,0,IF(P516=1,'WHT Rates - MPEG HEVC VIA'!$H$3,IF(Q516=1,'WHT Rates - MPEG HEVC VIA'!$H$11,IF(R516=1,'Via Summary'!$B$9,_xlfn.XLOOKUP(D516,'WHT Rates'!$B$4:$B$56,'WHT Rates'!$E$4:$E$56)/100))))</f>
        <v>0</v>
      </c>
      <c r="V516" s="244">
        <f t="shared" si="84"/>
        <v>0</v>
      </c>
      <c r="W516" s="251"/>
      <c r="X516" s="128">
        <f t="shared" si="85"/>
        <v>0</v>
      </c>
      <c r="Y516" s="128">
        <f t="shared" si="86"/>
        <v>0</v>
      </c>
      <c r="Z516" s="251"/>
      <c r="AA516" s="251"/>
      <c r="AB516" s="251"/>
    </row>
    <row r="517" spans="1:28" s="127" customFormat="1" x14ac:dyDescent="0.35">
      <c r="A517" s="214" t="s">
        <v>176</v>
      </c>
      <c r="B517" s="215">
        <v>106092</v>
      </c>
      <c r="C517" s="215" t="s">
        <v>22</v>
      </c>
      <c r="D517" s="215" t="s">
        <v>23</v>
      </c>
      <c r="E517" s="215">
        <v>70454775</v>
      </c>
      <c r="F517" s="215">
        <v>30</v>
      </c>
      <c r="G517" s="215" t="s">
        <v>759</v>
      </c>
      <c r="H517" s="221" t="s">
        <v>1539</v>
      </c>
      <c r="I517" s="234" t="s">
        <v>978</v>
      </c>
      <c r="J517" s="207"/>
      <c r="K517" s="211">
        <v>23789.02</v>
      </c>
      <c r="L517" s="127" t="str">
        <f t="shared" si="79"/>
        <v>0070454775000030</v>
      </c>
      <c r="M517" s="127">
        <f t="shared" si="87"/>
        <v>16</v>
      </c>
      <c r="N517" s="127" t="str">
        <f t="shared" si="80"/>
        <v>00000000/Z_GCA</v>
      </c>
      <c r="O517" s="236">
        <f t="shared" si="81"/>
        <v>0</v>
      </c>
      <c r="P517" s="236">
        <f t="shared" si="82"/>
        <v>0</v>
      </c>
      <c r="Q517" s="236">
        <f t="shared" si="82"/>
        <v>0</v>
      </c>
      <c r="R517" s="236">
        <f t="shared" si="82"/>
        <v>0</v>
      </c>
      <c r="S517" s="238">
        <f>IF(O517=1,0,IF(P517=1,'WHT Rates - MPEG HEVC VIA'!$H$3,IF(Q517=1,'WHT Rates - MPEG HEVC VIA'!$H$11,IF(R517=1,'Via Summary'!$B$9,_xlfn.XLOOKUP(D517,'WHT Rates'!$B$4:$B$56,'WHT Rates'!$C$4:$C$56)/100))))</f>
        <v>0</v>
      </c>
      <c r="T517" s="244">
        <f t="shared" si="83"/>
        <v>0</v>
      </c>
      <c r="U517" s="238">
        <f>IF(O517=1,0,IF(P517=1,'WHT Rates - MPEG HEVC VIA'!$H$3,IF(Q517=1,'WHT Rates - MPEG HEVC VIA'!$H$11,IF(R517=1,'Via Summary'!$B$9,_xlfn.XLOOKUP(D517,'WHT Rates'!$B$4:$B$56,'WHT Rates'!$E$4:$E$56)/100))))</f>
        <v>0</v>
      </c>
      <c r="V517" s="244">
        <f t="shared" si="84"/>
        <v>0</v>
      </c>
      <c r="W517" s="251"/>
      <c r="X517" s="128">
        <f t="shared" si="85"/>
        <v>0</v>
      </c>
      <c r="Y517" s="128">
        <f t="shared" si="86"/>
        <v>0</v>
      </c>
      <c r="Z517" s="251"/>
      <c r="AA517" s="251"/>
      <c r="AB517" s="251"/>
    </row>
    <row r="518" spans="1:28" s="127" customFormat="1" x14ac:dyDescent="0.35">
      <c r="A518" s="214" t="s">
        <v>176</v>
      </c>
      <c r="B518" s="215">
        <v>106092</v>
      </c>
      <c r="C518" s="215" t="s">
        <v>22</v>
      </c>
      <c r="D518" s="215" t="s">
        <v>23</v>
      </c>
      <c r="E518" s="215">
        <v>70454775</v>
      </c>
      <c r="F518" s="215">
        <v>40</v>
      </c>
      <c r="G518" s="215" t="s">
        <v>759</v>
      </c>
      <c r="H518" s="221" t="s">
        <v>1540</v>
      </c>
      <c r="I518" s="234" t="s">
        <v>978</v>
      </c>
      <c r="J518" s="207"/>
      <c r="K518" s="211">
        <v>13291.99</v>
      </c>
      <c r="L518" s="127" t="str">
        <f t="shared" si="79"/>
        <v>0070454775000040</v>
      </c>
      <c r="M518" s="127">
        <f t="shared" si="87"/>
        <v>16</v>
      </c>
      <c r="N518" s="127" t="str">
        <f t="shared" si="80"/>
        <v>00000000/Z_GCA</v>
      </c>
      <c r="O518" s="236">
        <f t="shared" si="81"/>
        <v>0</v>
      </c>
      <c r="P518" s="236">
        <f t="shared" si="82"/>
        <v>0</v>
      </c>
      <c r="Q518" s="236">
        <f t="shared" si="82"/>
        <v>0</v>
      </c>
      <c r="R518" s="236">
        <f t="shared" si="82"/>
        <v>0</v>
      </c>
      <c r="S518" s="238">
        <f>IF(O518=1,0,IF(P518=1,'WHT Rates - MPEG HEVC VIA'!$H$3,IF(Q518=1,'WHT Rates - MPEG HEVC VIA'!$H$11,IF(R518=1,'Via Summary'!$B$9,_xlfn.XLOOKUP(D518,'WHT Rates'!$B$4:$B$56,'WHT Rates'!$C$4:$C$56)/100))))</f>
        <v>0</v>
      </c>
      <c r="T518" s="244">
        <f t="shared" si="83"/>
        <v>0</v>
      </c>
      <c r="U518" s="238">
        <f>IF(O518=1,0,IF(P518=1,'WHT Rates - MPEG HEVC VIA'!$H$3,IF(Q518=1,'WHT Rates - MPEG HEVC VIA'!$H$11,IF(R518=1,'Via Summary'!$B$9,_xlfn.XLOOKUP(D518,'WHT Rates'!$B$4:$B$56,'WHT Rates'!$E$4:$E$56)/100))))</f>
        <v>0</v>
      </c>
      <c r="V518" s="244">
        <f t="shared" si="84"/>
        <v>0</v>
      </c>
      <c r="W518" s="251"/>
      <c r="X518" s="128">
        <f t="shared" si="85"/>
        <v>0</v>
      </c>
      <c r="Y518" s="128">
        <f t="shared" si="86"/>
        <v>0</v>
      </c>
      <c r="Z518" s="251"/>
      <c r="AA518" s="251"/>
      <c r="AB518" s="251"/>
    </row>
    <row r="519" spans="1:28" s="127" customFormat="1" x14ac:dyDescent="0.35">
      <c r="A519" s="214" t="s">
        <v>176</v>
      </c>
      <c r="B519" s="215">
        <v>106092</v>
      </c>
      <c r="C519" s="215" t="s">
        <v>22</v>
      </c>
      <c r="D519" s="215" t="s">
        <v>23</v>
      </c>
      <c r="E519" s="215">
        <v>70454789</v>
      </c>
      <c r="F519" s="215">
        <v>10</v>
      </c>
      <c r="G519" s="215" t="s">
        <v>745</v>
      </c>
      <c r="H519" s="221" t="s">
        <v>1541</v>
      </c>
      <c r="I519" s="234" t="s">
        <v>988</v>
      </c>
      <c r="J519" s="207"/>
      <c r="K519" s="211">
        <v>28.67</v>
      </c>
      <c r="L519" s="127" t="str">
        <f t="shared" si="79"/>
        <v>0070454789000010</v>
      </c>
      <c r="M519" s="127">
        <f t="shared" si="87"/>
        <v>16</v>
      </c>
      <c r="N519" s="127" t="str">
        <f t="shared" si="80"/>
        <v>00000000/Z_PCS</v>
      </c>
      <c r="O519" s="236">
        <f t="shared" si="81"/>
        <v>0</v>
      </c>
      <c r="P519" s="236">
        <f t="shared" si="82"/>
        <v>0</v>
      </c>
      <c r="Q519" s="236">
        <f t="shared" si="82"/>
        <v>0</v>
      </c>
      <c r="R519" s="236">
        <f t="shared" si="82"/>
        <v>0</v>
      </c>
      <c r="S519" s="238">
        <f>IF(O519=1,0,IF(P519=1,'WHT Rates - MPEG HEVC VIA'!$H$3,IF(Q519=1,'WHT Rates - MPEG HEVC VIA'!$H$11,IF(R519=1,'Via Summary'!$B$9,_xlfn.XLOOKUP(D519,'WHT Rates'!$B$4:$B$56,'WHT Rates'!$C$4:$C$56)/100))))</f>
        <v>0</v>
      </c>
      <c r="T519" s="244">
        <f t="shared" si="83"/>
        <v>0</v>
      </c>
      <c r="U519" s="238">
        <f>IF(O519=1,0,IF(P519=1,'WHT Rates - MPEG HEVC VIA'!$H$3,IF(Q519=1,'WHT Rates - MPEG HEVC VIA'!$H$11,IF(R519=1,'Via Summary'!$B$9,_xlfn.XLOOKUP(D519,'WHT Rates'!$B$4:$B$56,'WHT Rates'!$E$4:$E$56)/100))))</f>
        <v>0</v>
      </c>
      <c r="V519" s="244">
        <f t="shared" si="84"/>
        <v>0</v>
      </c>
      <c r="W519" s="251"/>
      <c r="X519" s="128">
        <f t="shared" si="85"/>
        <v>0</v>
      </c>
      <c r="Y519" s="128">
        <f t="shared" si="86"/>
        <v>0</v>
      </c>
      <c r="Z519" s="251"/>
      <c r="AA519" s="251"/>
      <c r="AB519" s="251"/>
    </row>
    <row r="520" spans="1:28" s="127" customFormat="1" x14ac:dyDescent="0.35">
      <c r="A520" s="214" t="s">
        <v>176</v>
      </c>
      <c r="B520" s="215">
        <v>106092</v>
      </c>
      <c r="C520" s="215" t="s">
        <v>22</v>
      </c>
      <c r="D520" s="215" t="s">
        <v>23</v>
      </c>
      <c r="E520" s="215">
        <v>70454789</v>
      </c>
      <c r="F520" s="215">
        <v>20</v>
      </c>
      <c r="G520" s="215" t="s">
        <v>745</v>
      </c>
      <c r="H520" s="221" t="s">
        <v>1542</v>
      </c>
      <c r="I520" s="234" t="s">
        <v>988</v>
      </c>
      <c r="J520" s="207"/>
      <c r="K520" s="211">
        <v>14.33</v>
      </c>
      <c r="L520" s="127" t="str">
        <f t="shared" si="79"/>
        <v>0070454789000020</v>
      </c>
      <c r="M520" s="127">
        <f t="shared" si="87"/>
        <v>16</v>
      </c>
      <c r="N520" s="127" t="str">
        <f t="shared" si="80"/>
        <v>00000000/Z_PCS</v>
      </c>
      <c r="O520" s="236">
        <f t="shared" si="81"/>
        <v>0</v>
      </c>
      <c r="P520" s="236">
        <f t="shared" si="82"/>
        <v>0</v>
      </c>
      <c r="Q520" s="236">
        <f t="shared" si="82"/>
        <v>0</v>
      </c>
      <c r="R520" s="236">
        <f t="shared" si="82"/>
        <v>0</v>
      </c>
      <c r="S520" s="238">
        <f>IF(O520=1,0,IF(P520=1,'WHT Rates - MPEG HEVC VIA'!$H$3,IF(Q520=1,'WHT Rates - MPEG HEVC VIA'!$H$11,IF(R520=1,'Via Summary'!$B$9,_xlfn.XLOOKUP(D520,'WHT Rates'!$B$4:$B$56,'WHT Rates'!$C$4:$C$56)/100))))</f>
        <v>0</v>
      </c>
      <c r="T520" s="244">
        <f t="shared" si="83"/>
        <v>0</v>
      </c>
      <c r="U520" s="238">
        <f>IF(O520=1,0,IF(P520=1,'WHT Rates - MPEG HEVC VIA'!$H$3,IF(Q520=1,'WHT Rates - MPEG HEVC VIA'!$H$11,IF(R520=1,'Via Summary'!$B$9,_xlfn.XLOOKUP(D520,'WHT Rates'!$B$4:$B$56,'WHT Rates'!$E$4:$E$56)/100))))</f>
        <v>0</v>
      </c>
      <c r="V520" s="244">
        <f t="shared" si="84"/>
        <v>0</v>
      </c>
      <c r="W520" s="251"/>
      <c r="X520" s="128">
        <f t="shared" si="85"/>
        <v>0</v>
      </c>
      <c r="Y520" s="128">
        <f t="shared" si="86"/>
        <v>0</v>
      </c>
      <c r="Z520" s="251"/>
      <c r="AA520" s="251"/>
      <c r="AB520" s="251"/>
    </row>
    <row r="521" spans="1:28" s="127" customFormat="1" x14ac:dyDescent="0.35">
      <c r="A521" s="214" t="s">
        <v>176</v>
      </c>
      <c r="B521" s="215">
        <v>106092</v>
      </c>
      <c r="C521" s="215" t="s">
        <v>22</v>
      </c>
      <c r="D521" s="215" t="s">
        <v>23</v>
      </c>
      <c r="E521" s="215">
        <v>70454803</v>
      </c>
      <c r="F521" s="215">
        <v>10</v>
      </c>
      <c r="G521" s="215" t="s">
        <v>1041</v>
      </c>
      <c r="H521" s="221" t="s">
        <v>1543</v>
      </c>
      <c r="I521" s="234" t="s">
        <v>979</v>
      </c>
      <c r="J521" s="207"/>
      <c r="K521" s="211">
        <v>-3000</v>
      </c>
      <c r="L521" s="127" t="str">
        <f t="shared" si="79"/>
        <v>0070454803000010</v>
      </c>
      <c r="M521" s="127">
        <f t="shared" si="87"/>
        <v>16</v>
      </c>
      <c r="N521" s="127" t="str">
        <f t="shared" si="80"/>
        <v>00000000/CL LIC CC</v>
      </c>
      <c r="O521" s="236">
        <f t="shared" si="81"/>
        <v>0</v>
      </c>
      <c r="P521" s="236">
        <f t="shared" si="82"/>
        <v>0</v>
      </c>
      <c r="Q521" s="236">
        <f t="shared" si="82"/>
        <v>0</v>
      </c>
      <c r="R521" s="236">
        <f t="shared" si="82"/>
        <v>0</v>
      </c>
      <c r="S521" s="238">
        <f>IF(O521=1,0,IF(P521=1,'WHT Rates - MPEG HEVC VIA'!$H$3,IF(Q521=1,'WHT Rates - MPEG HEVC VIA'!$H$11,IF(R521=1,'Via Summary'!$B$9,_xlfn.XLOOKUP(D521,'WHT Rates'!$B$4:$B$56,'WHT Rates'!$C$4:$C$56)/100))))</f>
        <v>0</v>
      </c>
      <c r="T521" s="244">
        <f t="shared" si="83"/>
        <v>0</v>
      </c>
      <c r="U521" s="238">
        <f>IF(O521=1,0,IF(P521=1,'WHT Rates - MPEG HEVC VIA'!$H$3,IF(Q521=1,'WHT Rates - MPEG HEVC VIA'!$H$11,IF(R521=1,'Via Summary'!$B$9,_xlfn.XLOOKUP(D521,'WHT Rates'!$B$4:$B$56,'WHT Rates'!$E$4:$E$56)/100))))</f>
        <v>0</v>
      </c>
      <c r="V521" s="244">
        <f t="shared" si="84"/>
        <v>0</v>
      </c>
      <c r="W521" s="251"/>
      <c r="X521" s="128">
        <f t="shared" si="85"/>
        <v>0</v>
      </c>
      <c r="Y521" s="128">
        <f t="shared" si="86"/>
        <v>0</v>
      </c>
      <c r="Z521" s="251"/>
      <c r="AA521" s="251"/>
      <c r="AB521" s="251"/>
    </row>
    <row r="522" spans="1:28" s="127" customFormat="1" x14ac:dyDescent="0.35">
      <c r="A522" s="214" t="s">
        <v>176</v>
      </c>
      <c r="B522" s="215">
        <v>106092</v>
      </c>
      <c r="C522" s="215" t="s">
        <v>22</v>
      </c>
      <c r="D522" s="215" t="s">
        <v>23</v>
      </c>
      <c r="E522" s="215">
        <v>70454803</v>
      </c>
      <c r="F522" s="215">
        <v>10</v>
      </c>
      <c r="G522" s="215" t="s">
        <v>759</v>
      </c>
      <c r="H522" s="221" t="s">
        <v>1543</v>
      </c>
      <c r="I522" s="234" t="s">
        <v>979</v>
      </c>
      <c r="J522" s="207"/>
      <c r="K522" s="211">
        <v>112500</v>
      </c>
      <c r="L522" s="127" t="str">
        <f t="shared" si="79"/>
        <v>0070454803000010</v>
      </c>
      <c r="M522" s="127">
        <f t="shared" si="87"/>
        <v>16</v>
      </c>
      <c r="N522" s="127" t="str">
        <f t="shared" si="80"/>
        <v>00000000/Z_GCA</v>
      </c>
      <c r="O522" s="236">
        <f t="shared" si="81"/>
        <v>0</v>
      </c>
      <c r="P522" s="236">
        <f t="shared" si="82"/>
        <v>0</v>
      </c>
      <c r="Q522" s="236">
        <f t="shared" si="82"/>
        <v>0</v>
      </c>
      <c r="R522" s="236">
        <f t="shared" si="82"/>
        <v>0</v>
      </c>
      <c r="S522" s="238">
        <f>IF(O522=1,0,IF(P522=1,'WHT Rates - MPEG HEVC VIA'!$H$3,IF(Q522=1,'WHT Rates - MPEG HEVC VIA'!$H$11,IF(R522=1,'Via Summary'!$B$9,_xlfn.XLOOKUP(D522,'WHT Rates'!$B$4:$B$56,'WHT Rates'!$C$4:$C$56)/100))))</f>
        <v>0</v>
      </c>
      <c r="T522" s="244">
        <f t="shared" si="83"/>
        <v>0</v>
      </c>
      <c r="U522" s="238">
        <f>IF(O522=1,0,IF(P522=1,'WHT Rates - MPEG HEVC VIA'!$H$3,IF(Q522=1,'WHT Rates - MPEG HEVC VIA'!$H$11,IF(R522=1,'Via Summary'!$B$9,_xlfn.XLOOKUP(D522,'WHT Rates'!$B$4:$B$56,'WHT Rates'!$E$4:$E$56)/100))))</f>
        <v>0</v>
      </c>
      <c r="V522" s="244">
        <f t="shared" si="84"/>
        <v>0</v>
      </c>
      <c r="W522" s="251"/>
      <c r="X522" s="128">
        <f t="shared" si="85"/>
        <v>0</v>
      </c>
      <c r="Y522" s="128">
        <f t="shared" si="86"/>
        <v>0</v>
      </c>
      <c r="Z522" s="251"/>
      <c r="AA522" s="251"/>
      <c r="AB522" s="251"/>
    </row>
    <row r="523" spans="1:28" s="127" customFormat="1" x14ac:dyDescent="0.35">
      <c r="A523" s="214" t="s">
        <v>501</v>
      </c>
      <c r="B523" s="215">
        <v>127779</v>
      </c>
      <c r="C523" s="215" t="s">
        <v>136</v>
      </c>
      <c r="D523" s="215" t="s">
        <v>137</v>
      </c>
      <c r="E523" s="215">
        <v>70455081</v>
      </c>
      <c r="F523" s="215">
        <v>10</v>
      </c>
      <c r="G523" s="215" t="s">
        <v>712</v>
      </c>
      <c r="H523" s="221" t="s">
        <v>1544</v>
      </c>
      <c r="I523" s="234" t="s">
        <v>981</v>
      </c>
      <c r="J523" s="207">
        <v>1500</v>
      </c>
      <c r="K523" s="211"/>
      <c r="L523" s="127" t="str">
        <f t="shared" si="79"/>
        <v>0070455081000010</v>
      </c>
      <c r="M523" s="127">
        <f t="shared" si="87"/>
        <v>16</v>
      </c>
      <c r="N523" s="127" t="str">
        <f t="shared" si="80"/>
        <v>00000000/Z_VSM</v>
      </c>
      <c r="O523" s="236">
        <f t="shared" si="81"/>
        <v>0</v>
      </c>
      <c r="P523" s="236">
        <f t="shared" si="82"/>
        <v>0</v>
      </c>
      <c r="Q523" s="236">
        <f t="shared" si="82"/>
        <v>0</v>
      </c>
      <c r="R523" s="236">
        <f t="shared" si="82"/>
        <v>0</v>
      </c>
      <c r="S523" s="238">
        <f>IF(O523=1,0,IF(P523=1,'WHT Rates - MPEG HEVC VIA'!$H$3,IF(Q523=1,'WHT Rates - MPEG HEVC VIA'!$H$11,IF(R523=1,'Via Summary'!$B$9,_xlfn.XLOOKUP(D523,'WHT Rates'!$B$4:$B$56,'WHT Rates'!$C$4:$C$56)/100))))</f>
        <v>0</v>
      </c>
      <c r="T523" s="244">
        <f t="shared" si="83"/>
        <v>0</v>
      </c>
      <c r="U523" s="238">
        <f>IF(O523=1,0,IF(P523=1,'WHT Rates - MPEG HEVC VIA'!$H$3,IF(Q523=1,'WHT Rates - MPEG HEVC VIA'!$H$11,IF(R523=1,'Via Summary'!$B$9,_xlfn.XLOOKUP(D523,'WHT Rates'!$B$4:$B$56,'WHT Rates'!$E$4:$E$56)/100))))</f>
        <v>0</v>
      </c>
      <c r="V523" s="244">
        <f t="shared" si="84"/>
        <v>0</v>
      </c>
      <c r="W523" s="251"/>
      <c r="X523" s="128">
        <f t="shared" si="85"/>
        <v>0</v>
      </c>
      <c r="Y523" s="128">
        <f t="shared" si="86"/>
        <v>0</v>
      </c>
      <c r="Z523" s="251"/>
      <c r="AA523" s="251"/>
      <c r="AB523" s="251"/>
    </row>
    <row r="524" spans="1:28" s="127" customFormat="1" x14ac:dyDescent="0.35">
      <c r="A524" s="214" t="s">
        <v>88</v>
      </c>
      <c r="B524" s="215">
        <v>105226</v>
      </c>
      <c r="C524" s="215" t="s">
        <v>77</v>
      </c>
      <c r="D524" s="215" t="s">
        <v>78</v>
      </c>
      <c r="E524" s="215">
        <v>70454880</v>
      </c>
      <c r="F524" s="215">
        <v>10</v>
      </c>
      <c r="G524" s="215" t="s">
        <v>736</v>
      </c>
      <c r="H524" s="221" t="s">
        <v>1545</v>
      </c>
      <c r="I524" s="234" t="s">
        <v>982</v>
      </c>
      <c r="J524" s="207">
        <v>903</v>
      </c>
      <c r="K524" s="211"/>
      <c r="L524" s="127" t="str">
        <f t="shared" si="79"/>
        <v>0070454880000010</v>
      </c>
      <c r="M524" s="127">
        <f t="shared" si="87"/>
        <v>16</v>
      </c>
      <c r="N524" s="127" t="str">
        <f t="shared" si="80"/>
        <v>00000000/Z_DSNR</v>
      </c>
      <c r="O524" s="236">
        <f t="shared" si="81"/>
        <v>0</v>
      </c>
      <c r="P524" s="236">
        <f t="shared" si="82"/>
        <v>0</v>
      </c>
      <c r="Q524" s="236">
        <f t="shared" si="82"/>
        <v>0</v>
      </c>
      <c r="R524" s="236">
        <f t="shared" si="82"/>
        <v>0</v>
      </c>
      <c r="S524" s="238">
        <f>IF(O524=1,0,IF(P524=1,'WHT Rates - MPEG HEVC VIA'!$H$3,IF(Q524=1,'WHT Rates - MPEG HEVC VIA'!$H$11,IF(R524=1,'Via Summary'!$B$9,_xlfn.XLOOKUP(D524,'WHT Rates'!$B$4:$B$56,'WHT Rates'!$C$4:$C$56)/100))))</f>
        <v>0</v>
      </c>
      <c r="T524" s="244">
        <f t="shared" si="83"/>
        <v>0</v>
      </c>
      <c r="U524" s="238">
        <f>IF(O524=1,0,IF(P524=1,'WHT Rates - MPEG HEVC VIA'!$H$3,IF(Q524=1,'WHT Rates - MPEG HEVC VIA'!$H$11,IF(R524=1,'Via Summary'!$B$9,_xlfn.XLOOKUP(D524,'WHT Rates'!$B$4:$B$56,'WHT Rates'!$E$4:$E$56)/100))))</f>
        <v>0</v>
      </c>
      <c r="V524" s="244">
        <f t="shared" si="84"/>
        <v>0</v>
      </c>
      <c r="W524" s="251"/>
      <c r="X524" s="128">
        <f t="shared" si="85"/>
        <v>0</v>
      </c>
      <c r="Y524" s="128">
        <f t="shared" si="86"/>
        <v>0</v>
      </c>
      <c r="Z524" s="251"/>
      <c r="AA524" s="251"/>
      <c r="AB524" s="251"/>
    </row>
    <row r="525" spans="1:28" s="127" customFormat="1" x14ac:dyDescent="0.35">
      <c r="A525" s="214" t="s">
        <v>205</v>
      </c>
      <c r="B525" s="215">
        <v>107563</v>
      </c>
      <c r="C525" s="215" t="s">
        <v>98</v>
      </c>
      <c r="D525" s="215" t="s">
        <v>99</v>
      </c>
      <c r="E525" s="215">
        <v>70454826</v>
      </c>
      <c r="F525" s="215">
        <v>10</v>
      </c>
      <c r="G525" s="215" t="s">
        <v>1041</v>
      </c>
      <c r="H525" s="221" t="s">
        <v>1546</v>
      </c>
      <c r="I525" s="234" t="s">
        <v>978</v>
      </c>
      <c r="J525" s="207"/>
      <c r="K525" s="211">
        <v>-198.9</v>
      </c>
      <c r="L525" s="127" t="str">
        <f t="shared" si="79"/>
        <v>0070454826000010</v>
      </c>
      <c r="M525" s="127">
        <f t="shared" si="87"/>
        <v>16</v>
      </c>
      <c r="N525" s="127" t="str">
        <f t="shared" si="80"/>
        <v>00000000/CL LIC CC</v>
      </c>
      <c r="O525" s="236">
        <f t="shared" si="81"/>
        <v>0</v>
      </c>
      <c r="P525" s="236">
        <f t="shared" si="82"/>
        <v>0</v>
      </c>
      <c r="Q525" s="236">
        <f t="shared" si="82"/>
        <v>0</v>
      </c>
      <c r="R525" s="236">
        <f t="shared" si="82"/>
        <v>0</v>
      </c>
      <c r="S525" s="238">
        <f>IF(O525=1,0,IF(P525=1,'WHT Rates - MPEG HEVC VIA'!$H$3,IF(Q525=1,'WHT Rates - MPEG HEVC VIA'!$H$11,IF(R525=1,'Via Summary'!$B$9,_xlfn.XLOOKUP(D525,'WHT Rates'!$B$4:$B$56,'WHT Rates'!$C$4:$C$56)/100))))</f>
        <v>0.16500000000000001</v>
      </c>
      <c r="T525" s="244">
        <f t="shared" si="83"/>
        <v>0</v>
      </c>
      <c r="U525" s="238">
        <f>IF(O525=1,0,IF(P525=1,'WHT Rates - MPEG HEVC VIA'!$H$3,IF(Q525=1,'WHT Rates - MPEG HEVC VIA'!$H$11,IF(R525=1,'Via Summary'!$B$9,_xlfn.XLOOKUP(D525,'WHT Rates'!$B$4:$B$56,'WHT Rates'!$E$4:$E$56)/100))))</f>
        <v>0.1</v>
      </c>
      <c r="V525" s="244">
        <f t="shared" si="84"/>
        <v>-19.89</v>
      </c>
      <c r="W525" s="251"/>
      <c r="X525" s="128">
        <f t="shared" si="85"/>
        <v>0</v>
      </c>
      <c r="Y525" s="128">
        <f t="shared" si="86"/>
        <v>19.89</v>
      </c>
      <c r="Z525" s="251"/>
      <c r="AA525" s="251"/>
      <c r="AB525" s="251"/>
    </row>
    <row r="526" spans="1:28" s="127" customFormat="1" x14ac:dyDescent="0.35">
      <c r="A526" s="214" t="s">
        <v>205</v>
      </c>
      <c r="B526" s="215">
        <v>107563</v>
      </c>
      <c r="C526" s="215" t="s">
        <v>98</v>
      </c>
      <c r="D526" s="215" t="s">
        <v>99</v>
      </c>
      <c r="E526" s="215">
        <v>70454826</v>
      </c>
      <c r="F526" s="215">
        <v>10</v>
      </c>
      <c r="G526" s="215" t="s">
        <v>713</v>
      </c>
      <c r="H526" s="221" t="s">
        <v>1546</v>
      </c>
      <c r="I526" s="234" t="s">
        <v>978</v>
      </c>
      <c r="J526" s="207"/>
      <c r="K526" s="211">
        <v>198.9</v>
      </c>
      <c r="L526" s="127" t="str">
        <f t="shared" si="79"/>
        <v>0070454826000010</v>
      </c>
      <c r="M526" s="127">
        <f t="shared" si="87"/>
        <v>16</v>
      </c>
      <c r="N526" s="127" t="str">
        <f t="shared" si="80"/>
        <v>00000000/Z_CMP</v>
      </c>
      <c r="O526" s="236">
        <f t="shared" si="81"/>
        <v>0</v>
      </c>
      <c r="P526" s="236">
        <f t="shared" si="82"/>
        <v>0</v>
      </c>
      <c r="Q526" s="236">
        <f t="shared" si="82"/>
        <v>0</v>
      </c>
      <c r="R526" s="236">
        <f t="shared" si="82"/>
        <v>0</v>
      </c>
      <c r="S526" s="238">
        <f>IF(O526=1,0,IF(P526=1,'WHT Rates - MPEG HEVC VIA'!$H$3,IF(Q526=1,'WHT Rates - MPEG HEVC VIA'!$H$11,IF(R526=1,'Via Summary'!$B$9,_xlfn.XLOOKUP(D526,'WHT Rates'!$B$4:$B$56,'WHT Rates'!$C$4:$C$56)/100))))</f>
        <v>0.16500000000000001</v>
      </c>
      <c r="T526" s="244">
        <f t="shared" si="83"/>
        <v>0</v>
      </c>
      <c r="U526" s="238">
        <f>IF(O526=1,0,IF(P526=1,'WHT Rates - MPEG HEVC VIA'!$H$3,IF(Q526=1,'WHT Rates - MPEG HEVC VIA'!$H$11,IF(R526=1,'Via Summary'!$B$9,_xlfn.XLOOKUP(D526,'WHT Rates'!$B$4:$B$56,'WHT Rates'!$E$4:$E$56)/100))))</f>
        <v>0.1</v>
      </c>
      <c r="V526" s="244">
        <f t="shared" si="84"/>
        <v>19.89</v>
      </c>
      <c r="W526" s="251"/>
      <c r="X526" s="128">
        <f t="shared" si="85"/>
        <v>0</v>
      </c>
      <c r="Y526" s="128">
        <f t="shared" si="86"/>
        <v>-19.89</v>
      </c>
      <c r="Z526" s="251"/>
      <c r="AA526" s="251"/>
      <c r="AB526" s="251"/>
    </row>
    <row r="527" spans="1:28" s="127" customFormat="1" x14ac:dyDescent="0.35">
      <c r="A527" s="214" t="s">
        <v>953</v>
      </c>
      <c r="B527" s="215">
        <v>128882</v>
      </c>
      <c r="C527" s="215" t="s">
        <v>207</v>
      </c>
      <c r="D527" s="215" t="s">
        <v>208</v>
      </c>
      <c r="E527" s="215">
        <v>70454804</v>
      </c>
      <c r="F527" s="215">
        <v>10</v>
      </c>
      <c r="G527" s="215" t="s">
        <v>713</v>
      </c>
      <c r="H527" s="221" t="s">
        <v>1547</v>
      </c>
      <c r="I527" s="234" t="s">
        <v>978</v>
      </c>
      <c r="J527" s="207"/>
      <c r="K527" s="211">
        <v>24820</v>
      </c>
      <c r="L527" s="127" t="str">
        <f t="shared" si="79"/>
        <v>0070454804000010</v>
      </c>
      <c r="M527" s="127">
        <f t="shared" si="87"/>
        <v>16</v>
      </c>
      <c r="N527" s="127" t="str">
        <f t="shared" si="80"/>
        <v>00000000/Z_CMP</v>
      </c>
      <c r="O527" s="236">
        <f t="shared" si="81"/>
        <v>0</v>
      </c>
      <c r="P527" s="236">
        <f t="shared" si="82"/>
        <v>0</v>
      </c>
      <c r="Q527" s="236">
        <f t="shared" si="82"/>
        <v>0</v>
      </c>
      <c r="R527" s="236">
        <f t="shared" si="82"/>
        <v>0</v>
      </c>
      <c r="S527" s="238">
        <f>IF(O527=1,0,IF(P527=1,'WHT Rates - MPEG HEVC VIA'!$H$3,IF(Q527=1,'WHT Rates - MPEG HEVC VIA'!$H$11,IF(R527=1,'Via Summary'!$B$9,_xlfn.XLOOKUP(D527,'WHT Rates'!$B$4:$B$56,'WHT Rates'!$C$4:$C$56)/100))))</f>
        <v>0</v>
      </c>
      <c r="T527" s="244">
        <f t="shared" si="83"/>
        <v>0</v>
      </c>
      <c r="U527" s="238">
        <f>IF(O527=1,0,IF(P527=1,'WHT Rates - MPEG HEVC VIA'!$H$3,IF(Q527=1,'WHT Rates - MPEG HEVC VIA'!$H$11,IF(R527=1,'Via Summary'!$B$9,_xlfn.XLOOKUP(D527,'WHT Rates'!$B$4:$B$56,'WHT Rates'!$E$4:$E$56)/100))))</f>
        <v>0</v>
      </c>
      <c r="V527" s="244">
        <f t="shared" si="84"/>
        <v>0</v>
      </c>
      <c r="W527" s="251"/>
      <c r="X527" s="128">
        <f t="shared" si="85"/>
        <v>0</v>
      </c>
      <c r="Y527" s="128">
        <f t="shared" si="86"/>
        <v>0</v>
      </c>
      <c r="Z527" s="251"/>
      <c r="AA527" s="251"/>
      <c r="AB527" s="251"/>
    </row>
    <row r="528" spans="1:28" s="127" customFormat="1" x14ac:dyDescent="0.35">
      <c r="A528" s="214" t="s">
        <v>911</v>
      </c>
      <c r="B528" s="215">
        <v>119425</v>
      </c>
      <c r="C528" s="215" t="s">
        <v>47</v>
      </c>
      <c r="D528" s="215" t="s">
        <v>48</v>
      </c>
      <c r="E528" s="215">
        <v>70454802</v>
      </c>
      <c r="F528" s="215">
        <v>10</v>
      </c>
      <c r="G528" s="215" t="s">
        <v>715</v>
      </c>
      <c r="H528" s="221" t="s">
        <v>1548</v>
      </c>
      <c r="I528" s="234" t="s">
        <v>980</v>
      </c>
      <c r="J528" s="207"/>
      <c r="K528" s="211">
        <v>92</v>
      </c>
      <c r="L528" s="127" t="str">
        <f t="shared" si="79"/>
        <v>0070454802000010</v>
      </c>
      <c r="M528" s="127">
        <f t="shared" si="87"/>
        <v>16</v>
      </c>
      <c r="N528" s="127" t="str">
        <f t="shared" si="80"/>
        <v>00000000/Z_NLE</v>
      </c>
      <c r="O528" s="236">
        <f t="shared" si="81"/>
        <v>0</v>
      </c>
      <c r="P528" s="236">
        <f t="shared" si="82"/>
        <v>0</v>
      </c>
      <c r="Q528" s="236">
        <f t="shared" si="82"/>
        <v>0</v>
      </c>
      <c r="R528" s="236">
        <f t="shared" si="82"/>
        <v>0</v>
      </c>
      <c r="S528" s="238">
        <f>IF(O528=1,0,IF(P528=1,'WHT Rates - MPEG HEVC VIA'!$H$3,IF(Q528=1,'WHT Rates - MPEG HEVC VIA'!$H$11,IF(R528=1,'Via Summary'!$B$9,_xlfn.XLOOKUP(D528,'WHT Rates'!$B$4:$B$56,'WHT Rates'!$C$4:$C$56)/100))))</f>
        <v>0</v>
      </c>
      <c r="T528" s="244">
        <f t="shared" si="83"/>
        <v>0</v>
      </c>
      <c r="U528" s="238">
        <f>IF(O528=1,0,IF(P528=1,'WHT Rates - MPEG HEVC VIA'!$H$3,IF(Q528=1,'WHT Rates - MPEG HEVC VIA'!$H$11,IF(R528=1,'Via Summary'!$B$9,_xlfn.XLOOKUP(D528,'WHT Rates'!$B$4:$B$56,'WHT Rates'!$E$4:$E$56)/100))))</f>
        <v>0</v>
      </c>
      <c r="V528" s="244">
        <f t="shared" si="84"/>
        <v>0</v>
      </c>
      <c r="W528" s="251"/>
      <c r="X528" s="128">
        <f t="shared" si="85"/>
        <v>0</v>
      </c>
      <c r="Y528" s="128">
        <f t="shared" si="86"/>
        <v>0</v>
      </c>
      <c r="Z528" s="251"/>
      <c r="AA528" s="251"/>
      <c r="AB528" s="251"/>
    </row>
    <row r="529" spans="1:28" s="127" customFormat="1" x14ac:dyDescent="0.35">
      <c r="A529" s="214" t="s">
        <v>51</v>
      </c>
      <c r="B529" s="215">
        <v>105115</v>
      </c>
      <c r="C529" s="215" t="s">
        <v>47</v>
      </c>
      <c r="D529" s="215" t="s">
        <v>48</v>
      </c>
      <c r="E529" s="215">
        <v>70454829</v>
      </c>
      <c r="F529" s="215">
        <v>10</v>
      </c>
      <c r="G529" s="215" t="s">
        <v>736</v>
      </c>
      <c r="H529" s="221" t="s">
        <v>1549</v>
      </c>
      <c r="I529" s="234" t="s">
        <v>982</v>
      </c>
      <c r="J529" s="207"/>
      <c r="K529" s="211">
        <v>9451</v>
      </c>
      <c r="L529" s="127" t="str">
        <f t="shared" si="79"/>
        <v>0070454829000010</v>
      </c>
      <c r="M529" s="127">
        <f t="shared" si="87"/>
        <v>16</v>
      </c>
      <c r="N529" s="127" t="str">
        <f t="shared" si="80"/>
        <v>00000000/Z_DSNR</v>
      </c>
      <c r="O529" s="236">
        <f t="shared" si="81"/>
        <v>0</v>
      </c>
      <c r="P529" s="236">
        <f t="shared" si="82"/>
        <v>0</v>
      </c>
      <c r="Q529" s="236">
        <f t="shared" si="82"/>
        <v>0</v>
      </c>
      <c r="R529" s="236">
        <f t="shared" si="82"/>
        <v>0</v>
      </c>
      <c r="S529" s="238">
        <f>IF(O529=1,0,IF(P529=1,'WHT Rates - MPEG HEVC VIA'!$H$3,IF(Q529=1,'WHT Rates - MPEG HEVC VIA'!$H$11,IF(R529=1,'Via Summary'!$B$9,_xlfn.XLOOKUP(D529,'WHT Rates'!$B$4:$B$56,'WHT Rates'!$C$4:$C$56)/100))))</f>
        <v>0</v>
      </c>
      <c r="T529" s="244">
        <f t="shared" si="83"/>
        <v>0</v>
      </c>
      <c r="U529" s="238">
        <f>IF(O529=1,0,IF(P529=1,'WHT Rates - MPEG HEVC VIA'!$H$3,IF(Q529=1,'WHT Rates - MPEG HEVC VIA'!$H$11,IF(R529=1,'Via Summary'!$B$9,_xlfn.XLOOKUP(D529,'WHT Rates'!$B$4:$B$56,'WHT Rates'!$E$4:$E$56)/100))))</f>
        <v>0</v>
      </c>
      <c r="V529" s="244">
        <f t="shared" si="84"/>
        <v>0</v>
      </c>
      <c r="W529" s="251"/>
      <c r="X529" s="128">
        <f t="shared" si="85"/>
        <v>0</v>
      </c>
      <c r="Y529" s="128">
        <f t="shared" si="86"/>
        <v>0</v>
      </c>
      <c r="Z529" s="251"/>
      <c r="AA529" s="251"/>
      <c r="AB529" s="251"/>
    </row>
    <row r="530" spans="1:28" s="127" customFormat="1" x14ac:dyDescent="0.35">
      <c r="A530" s="214" t="s">
        <v>52</v>
      </c>
      <c r="B530" s="215">
        <v>105116</v>
      </c>
      <c r="C530" s="215" t="s">
        <v>47</v>
      </c>
      <c r="D530" s="215" t="s">
        <v>48</v>
      </c>
      <c r="E530" s="215">
        <v>70454842</v>
      </c>
      <c r="F530" s="215">
        <v>10</v>
      </c>
      <c r="G530" s="215" t="s">
        <v>695</v>
      </c>
      <c r="H530" s="221" t="s">
        <v>1550</v>
      </c>
      <c r="I530" s="234" t="s">
        <v>979</v>
      </c>
      <c r="J530" s="207"/>
      <c r="K530" s="211">
        <v>476</v>
      </c>
      <c r="L530" s="127" t="str">
        <f t="shared" si="79"/>
        <v>0070454842000010</v>
      </c>
      <c r="M530" s="127">
        <f t="shared" si="87"/>
        <v>16</v>
      </c>
      <c r="N530" s="127" t="str">
        <f t="shared" si="80"/>
        <v>00000000/Z_PEG</v>
      </c>
      <c r="O530" s="236">
        <f t="shared" si="81"/>
        <v>0</v>
      </c>
      <c r="P530" s="236">
        <f t="shared" si="82"/>
        <v>0</v>
      </c>
      <c r="Q530" s="236">
        <f t="shared" si="82"/>
        <v>0</v>
      </c>
      <c r="R530" s="236">
        <f t="shared" si="82"/>
        <v>0</v>
      </c>
      <c r="S530" s="238">
        <f>IF(O530=1,0,IF(P530=1,'WHT Rates - MPEG HEVC VIA'!$H$3,IF(Q530=1,'WHT Rates - MPEG HEVC VIA'!$H$11,IF(R530=1,'Via Summary'!$B$9,_xlfn.XLOOKUP(D530,'WHT Rates'!$B$4:$B$56,'WHT Rates'!$C$4:$C$56)/100))))</f>
        <v>0</v>
      </c>
      <c r="T530" s="244">
        <f t="shared" si="83"/>
        <v>0</v>
      </c>
      <c r="U530" s="238">
        <f>IF(O530=1,0,IF(P530=1,'WHT Rates - MPEG HEVC VIA'!$H$3,IF(Q530=1,'WHT Rates - MPEG HEVC VIA'!$H$11,IF(R530=1,'Via Summary'!$B$9,_xlfn.XLOOKUP(D530,'WHT Rates'!$B$4:$B$56,'WHT Rates'!$E$4:$E$56)/100))))</f>
        <v>0</v>
      </c>
      <c r="V530" s="244">
        <f t="shared" si="84"/>
        <v>0</v>
      </c>
      <c r="W530" s="251"/>
      <c r="X530" s="128">
        <f t="shared" si="85"/>
        <v>0</v>
      </c>
      <c r="Y530" s="128">
        <f t="shared" si="86"/>
        <v>0</v>
      </c>
      <c r="Z530" s="251"/>
      <c r="AA530" s="251"/>
      <c r="AB530" s="251"/>
    </row>
    <row r="531" spans="1:28" s="127" customFormat="1" x14ac:dyDescent="0.35">
      <c r="A531" s="214" t="s">
        <v>52</v>
      </c>
      <c r="B531" s="215">
        <v>105116</v>
      </c>
      <c r="C531" s="215" t="s">
        <v>47</v>
      </c>
      <c r="D531" s="215" t="s">
        <v>48</v>
      </c>
      <c r="E531" s="215">
        <v>70454842</v>
      </c>
      <c r="F531" s="215">
        <v>20</v>
      </c>
      <c r="G531" s="215" t="s">
        <v>1041</v>
      </c>
      <c r="H531" s="221" t="s">
        <v>1551</v>
      </c>
      <c r="I531" s="234" t="s">
        <v>979</v>
      </c>
      <c r="J531" s="207"/>
      <c r="K531" s="211">
        <v>-1316</v>
      </c>
      <c r="L531" s="127" t="str">
        <f t="shared" si="79"/>
        <v>0070454842000020</v>
      </c>
      <c r="M531" s="127">
        <f t="shared" si="87"/>
        <v>16</v>
      </c>
      <c r="N531" s="127" t="str">
        <f t="shared" si="80"/>
        <v>00000000/CL LIC CC</v>
      </c>
      <c r="O531" s="236">
        <f t="shared" si="81"/>
        <v>0</v>
      </c>
      <c r="P531" s="236">
        <f t="shared" si="82"/>
        <v>0</v>
      </c>
      <c r="Q531" s="236">
        <f t="shared" si="82"/>
        <v>0</v>
      </c>
      <c r="R531" s="236">
        <f t="shared" si="82"/>
        <v>0</v>
      </c>
      <c r="S531" s="238">
        <f>IF(O531=1,0,IF(P531=1,'WHT Rates - MPEG HEVC VIA'!$H$3,IF(Q531=1,'WHT Rates - MPEG HEVC VIA'!$H$11,IF(R531=1,'Via Summary'!$B$9,_xlfn.XLOOKUP(D531,'WHT Rates'!$B$4:$B$56,'WHT Rates'!$C$4:$C$56)/100))))</f>
        <v>0</v>
      </c>
      <c r="T531" s="244">
        <f t="shared" si="83"/>
        <v>0</v>
      </c>
      <c r="U531" s="238">
        <f>IF(O531=1,0,IF(P531=1,'WHT Rates - MPEG HEVC VIA'!$H$3,IF(Q531=1,'WHT Rates - MPEG HEVC VIA'!$H$11,IF(R531=1,'Via Summary'!$B$9,_xlfn.XLOOKUP(D531,'WHT Rates'!$B$4:$B$56,'WHT Rates'!$E$4:$E$56)/100))))</f>
        <v>0</v>
      </c>
      <c r="V531" s="244">
        <f t="shared" si="84"/>
        <v>0</v>
      </c>
      <c r="W531" s="251"/>
      <c r="X531" s="128">
        <f t="shared" si="85"/>
        <v>0</v>
      </c>
      <c r="Y531" s="128">
        <f t="shared" si="86"/>
        <v>0</v>
      </c>
      <c r="Z531" s="251"/>
      <c r="AA531" s="251"/>
      <c r="AB531" s="251"/>
    </row>
    <row r="532" spans="1:28" s="127" customFormat="1" x14ac:dyDescent="0.35">
      <c r="A532" s="214" t="s">
        <v>52</v>
      </c>
      <c r="B532" s="215">
        <v>105116</v>
      </c>
      <c r="C532" s="215" t="s">
        <v>47</v>
      </c>
      <c r="D532" s="215" t="s">
        <v>48</v>
      </c>
      <c r="E532" s="215">
        <v>70454842</v>
      </c>
      <c r="F532" s="215">
        <v>20</v>
      </c>
      <c r="G532" s="215" t="s">
        <v>695</v>
      </c>
      <c r="H532" s="221" t="s">
        <v>1551</v>
      </c>
      <c r="I532" s="234" t="s">
        <v>979</v>
      </c>
      <c r="J532" s="207"/>
      <c r="K532" s="211">
        <v>840</v>
      </c>
      <c r="L532" s="127" t="str">
        <f t="shared" si="79"/>
        <v>0070454842000020</v>
      </c>
      <c r="M532" s="127">
        <f t="shared" si="87"/>
        <v>16</v>
      </c>
      <c r="N532" s="127" t="str">
        <f t="shared" si="80"/>
        <v>00000000/Z_PEG</v>
      </c>
      <c r="O532" s="236">
        <f t="shared" si="81"/>
        <v>0</v>
      </c>
      <c r="P532" s="236">
        <f t="shared" si="82"/>
        <v>0</v>
      </c>
      <c r="Q532" s="236">
        <f t="shared" si="82"/>
        <v>0</v>
      </c>
      <c r="R532" s="236">
        <f t="shared" si="82"/>
        <v>0</v>
      </c>
      <c r="S532" s="238">
        <f>IF(O532=1,0,IF(P532=1,'WHT Rates - MPEG HEVC VIA'!$H$3,IF(Q532=1,'WHT Rates - MPEG HEVC VIA'!$H$11,IF(R532=1,'Via Summary'!$B$9,_xlfn.XLOOKUP(D532,'WHT Rates'!$B$4:$B$56,'WHT Rates'!$C$4:$C$56)/100))))</f>
        <v>0</v>
      </c>
      <c r="T532" s="244">
        <f t="shared" si="83"/>
        <v>0</v>
      </c>
      <c r="U532" s="238">
        <f>IF(O532=1,0,IF(P532=1,'WHT Rates - MPEG HEVC VIA'!$H$3,IF(Q532=1,'WHT Rates - MPEG HEVC VIA'!$H$11,IF(R532=1,'Via Summary'!$B$9,_xlfn.XLOOKUP(D532,'WHT Rates'!$B$4:$B$56,'WHT Rates'!$E$4:$E$56)/100))))</f>
        <v>0</v>
      </c>
      <c r="V532" s="244">
        <f t="shared" si="84"/>
        <v>0</v>
      </c>
      <c r="W532" s="251"/>
      <c r="X532" s="128">
        <f t="shared" si="85"/>
        <v>0</v>
      </c>
      <c r="Y532" s="128">
        <f t="shared" si="86"/>
        <v>0</v>
      </c>
      <c r="Z532" s="251"/>
      <c r="AA532" s="251"/>
      <c r="AB532" s="251"/>
    </row>
    <row r="533" spans="1:28" s="127" customFormat="1" x14ac:dyDescent="0.35">
      <c r="A533" s="214" t="s">
        <v>110</v>
      </c>
      <c r="B533" s="215">
        <v>105311</v>
      </c>
      <c r="C533" s="215" t="s">
        <v>98</v>
      </c>
      <c r="D533" s="215" t="s">
        <v>99</v>
      </c>
      <c r="E533" s="215">
        <v>70454948</v>
      </c>
      <c r="F533" s="215">
        <v>10</v>
      </c>
      <c r="G533" s="215" t="s">
        <v>730</v>
      </c>
      <c r="H533" s="221" t="s">
        <v>1552</v>
      </c>
      <c r="I533" s="234" t="s">
        <v>978</v>
      </c>
      <c r="J533" s="207"/>
      <c r="K533" s="211">
        <v>5600.81</v>
      </c>
      <c r="L533" s="127" t="str">
        <f t="shared" si="79"/>
        <v>0070454948000010</v>
      </c>
      <c r="M533" s="127">
        <f t="shared" si="87"/>
        <v>16</v>
      </c>
      <c r="N533" s="127" t="str">
        <f t="shared" si="80"/>
        <v>00000000/Z_DVB</v>
      </c>
      <c r="O533" s="236">
        <f t="shared" si="81"/>
        <v>0</v>
      </c>
      <c r="P533" s="236">
        <f t="shared" si="82"/>
        <v>0</v>
      </c>
      <c r="Q533" s="236">
        <f t="shared" si="82"/>
        <v>0</v>
      </c>
      <c r="R533" s="236">
        <f t="shared" si="82"/>
        <v>0</v>
      </c>
      <c r="S533" s="238">
        <f>IF(O533=1,0,IF(P533=1,'WHT Rates - MPEG HEVC VIA'!$H$3,IF(Q533=1,'WHT Rates - MPEG HEVC VIA'!$H$11,IF(R533=1,'Via Summary'!$B$9,_xlfn.XLOOKUP(D533,'WHT Rates'!$B$4:$B$56,'WHT Rates'!$C$4:$C$56)/100))))</f>
        <v>0.16500000000000001</v>
      </c>
      <c r="T533" s="244">
        <f t="shared" si="83"/>
        <v>0</v>
      </c>
      <c r="U533" s="238">
        <f>IF(O533=1,0,IF(P533=1,'WHT Rates - MPEG HEVC VIA'!$H$3,IF(Q533=1,'WHT Rates - MPEG HEVC VIA'!$H$11,IF(R533=1,'Via Summary'!$B$9,_xlfn.XLOOKUP(D533,'WHT Rates'!$B$4:$B$56,'WHT Rates'!$E$4:$E$56)/100))))</f>
        <v>0.1</v>
      </c>
      <c r="V533" s="244">
        <f t="shared" si="84"/>
        <v>560.08100000000002</v>
      </c>
      <c r="W533" s="251"/>
      <c r="X533" s="128">
        <f t="shared" si="85"/>
        <v>0</v>
      </c>
      <c r="Y533" s="128">
        <f t="shared" si="86"/>
        <v>-560.08000000000004</v>
      </c>
      <c r="Z533" s="251"/>
      <c r="AA533" s="251"/>
      <c r="AB533" s="251"/>
    </row>
    <row r="534" spans="1:28" s="127" customFormat="1" x14ac:dyDescent="0.35">
      <c r="A534" s="214" t="s">
        <v>110</v>
      </c>
      <c r="B534" s="215">
        <v>105311</v>
      </c>
      <c r="C534" s="215" t="s">
        <v>98</v>
      </c>
      <c r="D534" s="215" t="s">
        <v>99</v>
      </c>
      <c r="E534" s="215">
        <v>70454948</v>
      </c>
      <c r="F534" s="215">
        <v>20</v>
      </c>
      <c r="G534" s="215" t="s">
        <v>1041</v>
      </c>
      <c r="H534" s="221" t="s">
        <v>1553</v>
      </c>
      <c r="I534" s="234" t="s">
        <v>978</v>
      </c>
      <c r="J534" s="207"/>
      <c r="K534" s="211">
        <v>-1505.28</v>
      </c>
      <c r="L534" s="127" t="str">
        <f t="shared" si="79"/>
        <v>0070454948000020</v>
      </c>
      <c r="M534" s="127">
        <f t="shared" si="87"/>
        <v>16</v>
      </c>
      <c r="N534" s="127" t="str">
        <f t="shared" si="80"/>
        <v>00000000/CL LIC CC</v>
      </c>
      <c r="O534" s="236">
        <f t="shared" si="81"/>
        <v>0</v>
      </c>
      <c r="P534" s="236">
        <f t="shared" si="82"/>
        <v>0</v>
      </c>
      <c r="Q534" s="236">
        <f t="shared" si="82"/>
        <v>0</v>
      </c>
      <c r="R534" s="236">
        <f t="shared" si="82"/>
        <v>0</v>
      </c>
      <c r="S534" s="238">
        <f>IF(O534=1,0,IF(P534=1,'WHT Rates - MPEG HEVC VIA'!$H$3,IF(Q534=1,'WHT Rates - MPEG HEVC VIA'!$H$11,IF(R534=1,'Via Summary'!$B$9,_xlfn.XLOOKUP(D534,'WHT Rates'!$B$4:$B$56,'WHT Rates'!$C$4:$C$56)/100))))</f>
        <v>0.16500000000000001</v>
      </c>
      <c r="T534" s="244">
        <f t="shared" si="83"/>
        <v>0</v>
      </c>
      <c r="U534" s="238">
        <f>IF(O534=1,0,IF(P534=1,'WHT Rates - MPEG HEVC VIA'!$H$3,IF(Q534=1,'WHT Rates - MPEG HEVC VIA'!$H$11,IF(R534=1,'Via Summary'!$B$9,_xlfn.XLOOKUP(D534,'WHT Rates'!$B$4:$B$56,'WHT Rates'!$E$4:$E$56)/100))))</f>
        <v>0.1</v>
      </c>
      <c r="V534" s="244">
        <f t="shared" si="84"/>
        <v>-150.52799999999999</v>
      </c>
      <c r="W534" s="251"/>
      <c r="X534" s="128">
        <f t="shared" si="85"/>
        <v>0</v>
      </c>
      <c r="Y534" s="128">
        <f t="shared" si="86"/>
        <v>150.53</v>
      </c>
      <c r="Z534" s="251"/>
      <c r="AA534" s="251"/>
      <c r="AB534" s="251"/>
    </row>
    <row r="535" spans="1:28" s="127" customFormat="1" x14ac:dyDescent="0.35">
      <c r="A535" s="214" t="s">
        <v>110</v>
      </c>
      <c r="B535" s="215">
        <v>105311</v>
      </c>
      <c r="C535" s="215" t="s">
        <v>98</v>
      </c>
      <c r="D535" s="215" t="s">
        <v>99</v>
      </c>
      <c r="E535" s="215">
        <v>70454948</v>
      </c>
      <c r="F535" s="215">
        <v>20</v>
      </c>
      <c r="G535" s="215" t="s">
        <v>730</v>
      </c>
      <c r="H535" s="221" t="s">
        <v>1553</v>
      </c>
      <c r="I535" s="234" t="s">
        <v>978</v>
      </c>
      <c r="J535" s="207"/>
      <c r="K535" s="211">
        <v>20982.49</v>
      </c>
      <c r="L535" s="127" t="str">
        <f t="shared" si="79"/>
        <v>0070454948000020</v>
      </c>
      <c r="M535" s="127">
        <f t="shared" si="87"/>
        <v>16</v>
      </c>
      <c r="N535" s="127" t="str">
        <f t="shared" si="80"/>
        <v>00000000/Z_DVB</v>
      </c>
      <c r="O535" s="236">
        <f t="shared" si="81"/>
        <v>0</v>
      </c>
      <c r="P535" s="236">
        <f t="shared" si="82"/>
        <v>0</v>
      </c>
      <c r="Q535" s="236">
        <f t="shared" si="82"/>
        <v>0</v>
      </c>
      <c r="R535" s="236">
        <f t="shared" si="82"/>
        <v>0</v>
      </c>
      <c r="S535" s="238">
        <f>IF(O535=1,0,IF(P535=1,'WHT Rates - MPEG HEVC VIA'!$H$3,IF(Q535=1,'WHT Rates - MPEG HEVC VIA'!$H$11,IF(R535=1,'Via Summary'!$B$9,_xlfn.XLOOKUP(D535,'WHT Rates'!$B$4:$B$56,'WHT Rates'!$C$4:$C$56)/100))))</f>
        <v>0.16500000000000001</v>
      </c>
      <c r="T535" s="244">
        <f t="shared" si="83"/>
        <v>0</v>
      </c>
      <c r="U535" s="238">
        <f>IF(O535=1,0,IF(P535=1,'WHT Rates - MPEG HEVC VIA'!$H$3,IF(Q535=1,'WHT Rates - MPEG HEVC VIA'!$H$11,IF(R535=1,'Via Summary'!$B$9,_xlfn.XLOOKUP(D535,'WHT Rates'!$B$4:$B$56,'WHT Rates'!$E$4:$E$56)/100))))</f>
        <v>0.1</v>
      </c>
      <c r="V535" s="244">
        <f t="shared" si="84"/>
        <v>2098.2490000000003</v>
      </c>
      <c r="W535" s="251"/>
      <c r="X535" s="128">
        <f t="shared" si="85"/>
        <v>0</v>
      </c>
      <c r="Y535" s="128">
        <f t="shared" si="86"/>
        <v>-2098.25</v>
      </c>
      <c r="Z535" s="251"/>
      <c r="AA535" s="251"/>
      <c r="AB535" s="251"/>
    </row>
    <row r="536" spans="1:28" s="127" customFormat="1" x14ac:dyDescent="0.35">
      <c r="A536" s="214" t="s">
        <v>159</v>
      </c>
      <c r="B536" s="215">
        <v>105733</v>
      </c>
      <c r="C536" s="215" t="s">
        <v>136</v>
      </c>
      <c r="D536" s="215" t="s">
        <v>137</v>
      </c>
      <c r="E536" s="215">
        <v>70454786</v>
      </c>
      <c r="F536" s="215">
        <v>10</v>
      </c>
      <c r="G536" s="215" t="s">
        <v>706</v>
      </c>
      <c r="H536" s="221" t="s">
        <v>1554</v>
      </c>
      <c r="I536" s="234" t="s">
        <v>978</v>
      </c>
      <c r="J536" s="207">
        <v>233</v>
      </c>
      <c r="K536" s="211"/>
      <c r="L536" s="127" t="str">
        <f t="shared" si="79"/>
        <v>0070454786000010</v>
      </c>
      <c r="M536" s="127">
        <f t="shared" si="87"/>
        <v>16</v>
      </c>
      <c r="N536" s="127" t="str">
        <f t="shared" si="80"/>
        <v>00000000/Z_CSD</v>
      </c>
      <c r="O536" s="236">
        <f t="shared" si="81"/>
        <v>0</v>
      </c>
      <c r="P536" s="236">
        <f t="shared" si="82"/>
        <v>0</v>
      </c>
      <c r="Q536" s="236">
        <f t="shared" si="82"/>
        <v>0</v>
      </c>
      <c r="R536" s="236">
        <f t="shared" si="82"/>
        <v>0</v>
      </c>
      <c r="S536" s="238">
        <f>IF(O536=1,0,IF(P536=1,'WHT Rates - MPEG HEVC VIA'!$H$3,IF(Q536=1,'WHT Rates - MPEG HEVC VIA'!$H$11,IF(R536=1,'Via Summary'!$B$9,_xlfn.XLOOKUP(D536,'WHT Rates'!$B$4:$B$56,'WHT Rates'!$C$4:$C$56)/100))))</f>
        <v>0</v>
      </c>
      <c r="T536" s="244">
        <f t="shared" si="83"/>
        <v>0</v>
      </c>
      <c r="U536" s="238">
        <f>IF(O536=1,0,IF(P536=1,'WHT Rates - MPEG HEVC VIA'!$H$3,IF(Q536=1,'WHT Rates - MPEG HEVC VIA'!$H$11,IF(R536=1,'Via Summary'!$B$9,_xlfn.XLOOKUP(D536,'WHT Rates'!$B$4:$B$56,'WHT Rates'!$E$4:$E$56)/100))))</f>
        <v>0</v>
      </c>
      <c r="V536" s="244">
        <f t="shared" si="84"/>
        <v>0</v>
      </c>
      <c r="W536" s="251"/>
      <c r="X536" s="128">
        <f t="shared" si="85"/>
        <v>0</v>
      </c>
      <c r="Y536" s="128">
        <f t="shared" si="86"/>
        <v>0</v>
      </c>
      <c r="Z536" s="251"/>
      <c r="AA536" s="251"/>
      <c r="AB536" s="251"/>
    </row>
    <row r="537" spans="1:28" s="127" customFormat="1" x14ac:dyDescent="0.35">
      <c r="A537" s="214" t="s">
        <v>159</v>
      </c>
      <c r="B537" s="215">
        <v>105733</v>
      </c>
      <c r="C537" s="215" t="s">
        <v>136</v>
      </c>
      <c r="D537" s="215" t="s">
        <v>137</v>
      </c>
      <c r="E537" s="215">
        <v>70454786</v>
      </c>
      <c r="F537" s="215">
        <v>20</v>
      </c>
      <c r="G537" s="215" t="s">
        <v>697</v>
      </c>
      <c r="H537" s="221" t="s">
        <v>1555</v>
      </c>
      <c r="I537" s="234" t="s">
        <v>978</v>
      </c>
      <c r="J537" s="207">
        <v>495</v>
      </c>
      <c r="K537" s="211"/>
      <c r="L537" s="127" t="str">
        <f t="shared" si="79"/>
        <v>0070454786000020</v>
      </c>
      <c r="M537" s="127">
        <f t="shared" si="87"/>
        <v>16</v>
      </c>
      <c r="N537" s="127" t="str">
        <f t="shared" si="80"/>
        <v>00000000/Z_SBA</v>
      </c>
      <c r="O537" s="236">
        <f t="shared" si="81"/>
        <v>0</v>
      </c>
      <c r="P537" s="236">
        <f t="shared" si="82"/>
        <v>0</v>
      </c>
      <c r="Q537" s="236">
        <f t="shared" si="82"/>
        <v>0</v>
      </c>
      <c r="R537" s="236">
        <f t="shared" si="82"/>
        <v>0</v>
      </c>
      <c r="S537" s="238">
        <f>IF(O537=1,0,IF(P537=1,'WHT Rates - MPEG HEVC VIA'!$H$3,IF(Q537=1,'WHT Rates - MPEG HEVC VIA'!$H$11,IF(R537=1,'Via Summary'!$B$9,_xlfn.XLOOKUP(D537,'WHT Rates'!$B$4:$B$56,'WHT Rates'!$C$4:$C$56)/100))))</f>
        <v>0</v>
      </c>
      <c r="T537" s="244">
        <f t="shared" si="83"/>
        <v>0</v>
      </c>
      <c r="U537" s="238">
        <f>IF(O537=1,0,IF(P537=1,'WHT Rates - MPEG HEVC VIA'!$H$3,IF(Q537=1,'WHT Rates - MPEG HEVC VIA'!$H$11,IF(R537=1,'Via Summary'!$B$9,_xlfn.XLOOKUP(D537,'WHT Rates'!$B$4:$B$56,'WHT Rates'!$E$4:$E$56)/100))))</f>
        <v>0</v>
      </c>
      <c r="V537" s="244">
        <f t="shared" si="84"/>
        <v>0</v>
      </c>
      <c r="W537" s="251"/>
      <c r="X537" s="128">
        <f t="shared" si="85"/>
        <v>0</v>
      </c>
      <c r="Y537" s="128">
        <f t="shared" si="86"/>
        <v>0</v>
      </c>
      <c r="Z537" s="251"/>
      <c r="AA537" s="251"/>
      <c r="AB537" s="251"/>
    </row>
    <row r="538" spans="1:28" s="127" customFormat="1" x14ac:dyDescent="0.35">
      <c r="A538" s="214" t="s">
        <v>251</v>
      </c>
      <c r="B538" s="215">
        <v>118199</v>
      </c>
      <c r="C538" s="215" t="s">
        <v>77</v>
      </c>
      <c r="D538" s="215" t="s">
        <v>78</v>
      </c>
      <c r="E538" s="215">
        <v>70454706</v>
      </c>
      <c r="F538" s="215">
        <v>10</v>
      </c>
      <c r="G538" s="215" t="s">
        <v>698</v>
      </c>
      <c r="H538" s="221" t="s">
        <v>1556</v>
      </c>
      <c r="I538" s="234" t="s">
        <v>979</v>
      </c>
      <c r="J538" s="207">
        <v>37027</v>
      </c>
      <c r="K538" s="211"/>
      <c r="L538" s="127" t="str">
        <f t="shared" si="79"/>
        <v>0070454706000010</v>
      </c>
      <c r="M538" s="127">
        <f t="shared" si="87"/>
        <v>16</v>
      </c>
      <c r="N538" s="127" t="str">
        <f t="shared" si="80"/>
        <v>00000000/Z_DHDO</v>
      </c>
      <c r="O538" s="236">
        <f t="shared" si="81"/>
        <v>0</v>
      </c>
      <c r="P538" s="236">
        <f t="shared" si="82"/>
        <v>0</v>
      </c>
      <c r="Q538" s="236">
        <f t="shared" si="82"/>
        <v>0</v>
      </c>
      <c r="R538" s="236">
        <f t="shared" si="82"/>
        <v>0</v>
      </c>
      <c r="S538" s="238">
        <f>IF(O538=1,0,IF(P538=1,'WHT Rates - MPEG HEVC VIA'!$H$3,IF(Q538=1,'WHT Rates - MPEG HEVC VIA'!$H$11,IF(R538=1,'Via Summary'!$B$9,_xlfn.XLOOKUP(D538,'WHT Rates'!$B$4:$B$56,'WHT Rates'!$C$4:$C$56)/100))))</f>
        <v>0</v>
      </c>
      <c r="T538" s="244">
        <f t="shared" si="83"/>
        <v>0</v>
      </c>
      <c r="U538" s="238">
        <f>IF(O538=1,0,IF(P538=1,'WHT Rates - MPEG HEVC VIA'!$H$3,IF(Q538=1,'WHT Rates - MPEG HEVC VIA'!$H$11,IF(R538=1,'Via Summary'!$B$9,_xlfn.XLOOKUP(D538,'WHT Rates'!$B$4:$B$56,'WHT Rates'!$E$4:$E$56)/100))))</f>
        <v>0</v>
      </c>
      <c r="V538" s="244">
        <f t="shared" si="84"/>
        <v>0</v>
      </c>
      <c r="W538" s="251"/>
      <c r="X538" s="128">
        <f t="shared" si="85"/>
        <v>0</v>
      </c>
      <c r="Y538" s="128">
        <f t="shared" si="86"/>
        <v>0</v>
      </c>
      <c r="Z538" s="251"/>
      <c r="AA538" s="251"/>
      <c r="AB538" s="251"/>
    </row>
    <row r="539" spans="1:28" s="127" customFormat="1" x14ac:dyDescent="0.35">
      <c r="A539" s="214" t="s">
        <v>251</v>
      </c>
      <c r="B539" s="215">
        <v>118199</v>
      </c>
      <c r="C539" s="215" t="s">
        <v>77</v>
      </c>
      <c r="D539" s="215" t="s">
        <v>78</v>
      </c>
      <c r="E539" s="215">
        <v>70454706</v>
      </c>
      <c r="F539" s="215">
        <v>20</v>
      </c>
      <c r="G539" s="215" t="s">
        <v>699</v>
      </c>
      <c r="H539" s="221" t="s">
        <v>1557</v>
      </c>
      <c r="I539" s="234" t="s">
        <v>979</v>
      </c>
      <c r="J539" s="207">
        <v>17808</v>
      </c>
      <c r="K539" s="211"/>
      <c r="L539" s="127" t="str">
        <f t="shared" si="79"/>
        <v>0070454706000020</v>
      </c>
      <c r="M539" s="127">
        <f t="shared" si="87"/>
        <v>16</v>
      </c>
      <c r="N539" s="127" t="str">
        <f t="shared" si="80"/>
        <v>00000000/Z_W8PB</v>
      </c>
      <c r="O539" s="236">
        <f t="shared" si="81"/>
        <v>0</v>
      </c>
      <c r="P539" s="236">
        <f t="shared" si="82"/>
        <v>0</v>
      </c>
      <c r="Q539" s="236">
        <f t="shared" si="82"/>
        <v>0</v>
      </c>
      <c r="R539" s="236">
        <f t="shared" si="82"/>
        <v>0</v>
      </c>
      <c r="S539" s="238">
        <f>IF(O539=1,0,IF(P539=1,'WHT Rates - MPEG HEVC VIA'!$H$3,IF(Q539=1,'WHT Rates - MPEG HEVC VIA'!$H$11,IF(R539=1,'Via Summary'!$B$9,_xlfn.XLOOKUP(D539,'WHT Rates'!$B$4:$B$56,'WHT Rates'!$C$4:$C$56)/100))))</f>
        <v>0</v>
      </c>
      <c r="T539" s="244">
        <f t="shared" si="83"/>
        <v>0</v>
      </c>
      <c r="U539" s="238">
        <f>IF(O539=1,0,IF(P539=1,'WHT Rates - MPEG HEVC VIA'!$H$3,IF(Q539=1,'WHT Rates - MPEG HEVC VIA'!$H$11,IF(R539=1,'Via Summary'!$B$9,_xlfn.XLOOKUP(D539,'WHT Rates'!$B$4:$B$56,'WHT Rates'!$E$4:$E$56)/100))))</f>
        <v>0</v>
      </c>
      <c r="V539" s="244">
        <f t="shared" si="84"/>
        <v>0</v>
      </c>
      <c r="W539" s="251"/>
      <c r="X539" s="128">
        <f t="shared" si="85"/>
        <v>0</v>
      </c>
      <c r="Y539" s="128">
        <f t="shared" si="86"/>
        <v>0</v>
      </c>
      <c r="Z539" s="251"/>
      <c r="AA539" s="251"/>
      <c r="AB539" s="251"/>
    </row>
    <row r="540" spans="1:28" s="127" customFormat="1" x14ac:dyDescent="0.35">
      <c r="A540" s="214" t="s">
        <v>441</v>
      </c>
      <c r="B540" s="215">
        <v>105734</v>
      </c>
      <c r="C540" s="215" t="s">
        <v>136</v>
      </c>
      <c r="D540" s="215" t="s">
        <v>137</v>
      </c>
      <c r="E540" s="215">
        <v>70454801</v>
      </c>
      <c r="F540" s="215">
        <v>10</v>
      </c>
      <c r="G540" s="215" t="s">
        <v>725</v>
      </c>
      <c r="H540" s="221" t="s">
        <v>1558</v>
      </c>
      <c r="I540" s="234" t="s">
        <v>979</v>
      </c>
      <c r="J540" s="207">
        <v>112</v>
      </c>
      <c r="K540" s="211"/>
      <c r="L540" s="127" t="str">
        <f t="shared" si="79"/>
        <v>0070454801000010</v>
      </c>
      <c r="M540" s="127">
        <f t="shared" si="87"/>
        <v>16</v>
      </c>
      <c r="N540" s="127" t="str">
        <f t="shared" si="80"/>
        <v>00000000/Z_DEC</v>
      </c>
      <c r="O540" s="236">
        <f t="shared" si="81"/>
        <v>0</v>
      </c>
      <c r="P540" s="236">
        <f t="shared" si="82"/>
        <v>0</v>
      </c>
      <c r="Q540" s="236">
        <f t="shared" si="82"/>
        <v>0</v>
      </c>
      <c r="R540" s="236">
        <f t="shared" si="82"/>
        <v>0</v>
      </c>
      <c r="S540" s="238">
        <f>IF(O540=1,0,IF(P540=1,'WHT Rates - MPEG HEVC VIA'!$H$3,IF(Q540=1,'WHT Rates - MPEG HEVC VIA'!$H$11,IF(R540=1,'Via Summary'!$B$9,_xlfn.XLOOKUP(D540,'WHT Rates'!$B$4:$B$56,'WHT Rates'!$C$4:$C$56)/100))))</f>
        <v>0</v>
      </c>
      <c r="T540" s="244">
        <f t="shared" si="83"/>
        <v>0</v>
      </c>
      <c r="U540" s="238">
        <f>IF(O540=1,0,IF(P540=1,'WHT Rates - MPEG HEVC VIA'!$H$3,IF(Q540=1,'WHT Rates - MPEG HEVC VIA'!$H$11,IF(R540=1,'Via Summary'!$B$9,_xlfn.XLOOKUP(D540,'WHT Rates'!$B$4:$B$56,'WHT Rates'!$E$4:$E$56)/100))))</f>
        <v>0</v>
      </c>
      <c r="V540" s="244">
        <f t="shared" si="84"/>
        <v>0</v>
      </c>
      <c r="W540" s="251"/>
      <c r="X540" s="128">
        <f t="shared" si="85"/>
        <v>0</v>
      </c>
      <c r="Y540" s="128">
        <f t="shared" si="86"/>
        <v>0</v>
      </c>
      <c r="Z540" s="251"/>
      <c r="AA540" s="251"/>
      <c r="AB540" s="251"/>
    </row>
    <row r="541" spans="1:28" s="127" customFormat="1" x14ac:dyDescent="0.35">
      <c r="A541" s="214" t="s">
        <v>240</v>
      </c>
      <c r="B541" s="215">
        <v>115275</v>
      </c>
      <c r="C541" s="215" t="s">
        <v>77</v>
      </c>
      <c r="D541" s="215" t="s">
        <v>78</v>
      </c>
      <c r="E541" s="215">
        <v>70455000</v>
      </c>
      <c r="F541" s="215">
        <v>10</v>
      </c>
      <c r="G541" s="215" t="s">
        <v>709</v>
      </c>
      <c r="H541" s="221" t="s">
        <v>1559</v>
      </c>
      <c r="I541" s="234" t="s">
        <v>978</v>
      </c>
      <c r="J541" s="207">
        <v>2264.75</v>
      </c>
      <c r="K541" s="211"/>
      <c r="L541" s="127" t="str">
        <f t="shared" si="79"/>
        <v>0070455000000010</v>
      </c>
      <c r="M541" s="127">
        <f t="shared" si="87"/>
        <v>16</v>
      </c>
      <c r="N541" s="127" t="str">
        <f t="shared" si="80"/>
        <v>00000000/Z_HNC</v>
      </c>
      <c r="O541" s="236">
        <f t="shared" si="81"/>
        <v>0</v>
      </c>
      <c r="P541" s="236">
        <f t="shared" si="82"/>
        <v>0</v>
      </c>
      <c r="Q541" s="236">
        <f t="shared" si="82"/>
        <v>0</v>
      </c>
      <c r="R541" s="236">
        <f t="shared" si="82"/>
        <v>0</v>
      </c>
      <c r="S541" s="238">
        <f>IF(O541=1,0,IF(P541=1,'WHT Rates - MPEG HEVC VIA'!$H$3,IF(Q541=1,'WHT Rates - MPEG HEVC VIA'!$H$11,IF(R541=1,'Via Summary'!$B$9,_xlfn.XLOOKUP(D541,'WHT Rates'!$B$4:$B$56,'WHT Rates'!$C$4:$C$56)/100))))</f>
        <v>0</v>
      </c>
      <c r="T541" s="244">
        <f t="shared" si="83"/>
        <v>0</v>
      </c>
      <c r="U541" s="238">
        <f>IF(O541=1,0,IF(P541=1,'WHT Rates - MPEG HEVC VIA'!$H$3,IF(Q541=1,'WHT Rates - MPEG HEVC VIA'!$H$11,IF(R541=1,'Via Summary'!$B$9,_xlfn.XLOOKUP(D541,'WHT Rates'!$B$4:$B$56,'WHT Rates'!$E$4:$E$56)/100))))</f>
        <v>0</v>
      </c>
      <c r="V541" s="244">
        <f t="shared" si="84"/>
        <v>0</v>
      </c>
      <c r="W541" s="251"/>
      <c r="X541" s="128">
        <f t="shared" si="85"/>
        <v>0</v>
      </c>
      <c r="Y541" s="128">
        <f t="shared" si="86"/>
        <v>0</v>
      </c>
      <c r="Z541" s="251"/>
      <c r="AA541" s="251"/>
      <c r="AB541" s="251"/>
    </row>
    <row r="542" spans="1:28" s="127" customFormat="1" x14ac:dyDescent="0.35">
      <c r="A542" s="214" t="s">
        <v>240</v>
      </c>
      <c r="B542" s="215">
        <v>115275</v>
      </c>
      <c r="C542" s="215" t="s">
        <v>77</v>
      </c>
      <c r="D542" s="215" t="s">
        <v>78</v>
      </c>
      <c r="E542" s="215">
        <v>70455000</v>
      </c>
      <c r="F542" s="215">
        <v>20</v>
      </c>
      <c r="G542" s="215" t="s">
        <v>733</v>
      </c>
      <c r="H542" s="221" t="s">
        <v>1560</v>
      </c>
      <c r="I542" s="234" t="s">
        <v>978</v>
      </c>
      <c r="J542" s="207">
        <v>154.61000000000001</v>
      </c>
      <c r="K542" s="211"/>
      <c r="L542" s="127" t="str">
        <f t="shared" si="79"/>
        <v>0070455000000020</v>
      </c>
      <c r="M542" s="127">
        <f t="shared" si="87"/>
        <v>16</v>
      </c>
      <c r="N542" s="127" t="str">
        <f t="shared" si="80"/>
        <v>00000000/Z_HNS</v>
      </c>
      <c r="O542" s="236">
        <f t="shared" si="81"/>
        <v>0</v>
      </c>
      <c r="P542" s="236">
        <f t="shared" si="82"/>
        <v>0</v>
      </c>
      <c r="Q542" s="236">
        <f t="shared" si="82"/>
        <v>0</v>
      </c>
      <c r="R542" s="236">
        <f t="shared" si="82"/>
        <v>0</v>
      </c>
      <c r="S542" s="238">
        <f>IF(O542=1,0,IF(P542=1,'WHT Rates - MPEG HEVC VIA'!$H$3,IF(Q542=1,'WHT Rates - MPEG HEVC VIA'!$H$11,IF(R542=1,'Via Summary'!$B$9,_xlfn.XLOOKUP(D542,'WHT Rates'!$B$4:$B$56,'WHT Rates'!$C$4:$C$56)/100))))</f>
        <v>0</v>
      </c>
      <c r="T542" s="244">
        <f t="shared" si="83"/>
        <v>0</v>
      </c>
      <c r="U542" s="238">
        <f>IF(O542=1,0,IF(P542=1,'WHT Rates - MPEG HEVC VIA'!$H$3,IF(Q542=1,'WHT Rates - MPEG HEVC VIA'!$H$11,IF(R542=1,'Via Summary'!$B$9,_xlfn.XLOOKUP(D542,'WHT Rates'!$B$4:$B$56,'WHT Rates'!$E$4:$E$56)/100))))</f>
        <v>0</v>
      </c>
      <c r="V542" s="244">
        <f t="shared" si="84"/>
        <v>0</v>
      </c>
      <c r="W542" s="251"/>
      <c r="X542" s="128">
        <f t="shared" si="85"/>
        <v>0</v>
      </c>
      <c r="Y542" s="128">
        <f t="shared" si="86"/>
        <v>0</v>
      </c>
      <c r="Z542" s="251"/>
      <c r="AA542" s="251"/>
      <c r="AB542" s="251"/>
    </row>
    <row r="543" spans="1:28" s="127" customFormat="1" x14ac:dyDescent="0.35">
      <c r="A543" s="214" t="s">
        <v>905</v>
      </c>
      <c r="B543" s="215">
        <v>119061</v>
      </c>
      <c r="C543" s="215" t="s">
        <v>64</v>
      </c>
      <c r="D543" s="215" t="s">
        <v>65</v>
      </c>
      <c r="E543" s="215">
        <v>70454774</v>
      </c>
      <c r="F543" s="215">
        <v>10</v>
      </c>
      <c r="G543" s="215" t="s">
        <v>700</v>
      </c>
      <c r="H543" s="221" t="s">
        <v>1561</v>
      </c>
      <c r="I543" s="234" t="s">
        <v>978</v>
      </c>
      <c r="J543" s="207"/>
      <c r="K543" s="211">
        <v>4867.37</v>
      </c>
      <c r="L543" s="127" t="str">
        <f t="shared" si="79"/>
        <v>0070454774000010</v>
      </c>
      <c r="M543" s="127">
        <f t="shared" si="87"/>
        <v>16</v>
      </c>
      <c r="N543" s="127" t="str">
        <f t="shared" si="80"/>
        <v>00000000/Z_DMA</v>
      </c>
      <c r="O543" s="236">
        <f t="shared" si="81"/>
        <v>0</v>
      </c>
      <c r="P543" s="236">
        <f t="shared" si="82"/>
        <v>0</v>
      </c>
      <c r="Q543" s="236">
        <f t="shared" si="82"/>
        <v>0</v>
      </c>
      <c r="R543" s="236">
        <f t="shared" si="82"/>
        <v>0</v>
      </c>
      <c r="S543" s="238">
        <f>IF(O543=1,0,IF(P543=1,'WHT Rates - MPEG HEVC VIA'!$H$3,IF(Q543=1,'WHT Rates - MPEG HEVC VIA'!$H$11,IF(R543=1,'Via Summary'!$B$9,_xlfn.XLOOKUP(D543,'WHT Rates'!$B$4:$B$56,'WHT Rates'!$C$4:$C$56)/100))))</f>
        <v>0</v>
      </c>
      <c r="T543" s="244">
        <f t="shared" si="83"/>
        <v>0</v>
      </c>
      <c r="U543" s="238">
        <f>IF(O543=1,0,IF(P543=1,'WHT Rates - MPEG HEVC VIA'!$H$3,IF(Q543=1,'WHT Rates - MPEG HEVC VIA'!$H$11,IF(R543=1,'Via Summary'!$B$9,_xlfn.XLOOKUP(D543,'WHT Rates'!$B$4:$B$56,'WHT Rates'!$E$4:$E$56)/100))))</f>
        <v>0</v>
      </c>
      <c r="V543" s="244">
        <f t="shared" si="84"/>
        <v>0</v>
      </c>
      <c r="W543" s="251"/>
      <c r="X543" s="128">
        <f t="shared" si="85"/>
        <v>0</v>
      </c>
      <c r="Y543" s="128">
        <f t="shared" si="86"/>
        <v>0</v>
      </c>
      <c r="Z543" s="251"/>
      <c r="AA543" s="251"/>
      <c r="AB543" s="251"/>
    </row>
    <row r="544" spans="1:28" s="127" customFormat="1" x14ac:dyDescent="0.35">
      <c r="A544" s="214" t="s">
        <v>132</v>
      </c>
      <c r="B544" s="215">
        <v>105387</v>
      </c>
      <c r="C544" s="215" t="s">
        <v>120</v>
      </c>
      <c r="D544" s="215" t="s">
        <v>121</v>
      </c>
      <c r="E544" s="215">
        <v>70454742</v>
      </c>
      <c r="F544" s="215">
        <v>10</v>
      </c>
      <c r="G544" s="215" t="s">
        <v>698</v>
      </c>
      <c r="H544" s="221" t="s">
        <v>1562</v>
      </c>
      <c r="I544" s="234" t="s">
        <v>979</v>
      </c>
      <c r="J544" s="207">
        <v>120.8</v>
      </c>
      <c r="K544" s="211"/>
      <c r="L544" s="127" t="str">
        <f t="shared" si="79"/>
        <v>0070454742000010</v>
      </c>
      <c r="M544" s="127">
        <f t="shared" si="87"/>
        <v>16</v>
      </c>
      <c r="N544" s="127" t="str">
        <f t="shared" si="80"/>
        <v>00000000/Z_DHDO</v>
      </c>
      <c r="O544" s="236">
        <f t="shared" si="81"/>
        <v>0</v>
      </c>
      <c r="P544" s="236">
        <f t="shared" si="82"/>
        <v>0</v>
      </c>
      <c r="Q544" s="236">
        <f t="shared" si="82"/>
        <v>0</v>
      </c>
      <c r="R544" s="236">
        <f t="shared" si="82"/>
        <v>0</v>
      </c>
      <c r="S544" s="238">
        <f>IF(O544=1,0,IF(P544=1,'WHT Rates - MPEG HEVC VIA'!$H$3,IF(Q544=1,'WHT Rates - MPEG HEVC VIA'!$H$11,IF(R544=1,'Via Summary'!$B$9,_xlfn.XLOOKUP(D544,'WHT Rates'!$B$4:$B$56,'WHT Rates'!$C$4:$C$56)/100))))</f>
        <v>0.2</v>
      </c>
      <c r="T544" s="244">
        <f t="shared" si="83"/>
        <v>24.16</v>
      </c>
      <c r="U544" s="238">
        <f>IF(O544=1,0,IF(P544=1,'WHT Rates - MPEG HEVC VIA'!$H$3,IF(Q544=1,'WHT Rates - MPEG HEVC VIA'!$H$11,IF(R544=1,'Via Summary'!$B$9,_xlfn.XLOOKUP(D544,'WHT Rates'!$B$4:$B$56,'WHT Rates'!$E$4:$E$56)/100))))</f>
        <v>0.1</v>
      </c>
      <c r="V544" s="244">
        <f t="shared" si="84"/>
        <v>0</v>
      </c>
      <c r="W544" s="251"/>
      <c r="X544" s="128">
        <f t="shared" si="85"/>
        <v>-24.16</v>
      </c>
      <c r="Y544" s="128">
        <f t="shared" si="86"/>
        <v>0</v>
      </c>
      <c r="Z544" s="251"/>
      <c r="AA544" s="251"/>
      <c r="AB544" s="251"/>
    </row>
    <row r="545" spans="1:28" s="127" customFormat="1" x14ac:dyDescent="0.35">
      <c r="A545" s="214" t="s">
        <v>132</v>
      </c>
      <c r="B545" s="215">
        <v>105387</v>
      </c>
      <c r="C545" s="215" t="s">
        <v>120</v>
      </c>
      <c r="D545" s="215" t="s">
        <v>121</v>
      </c>
      <c r="E545" s="215">
        <v>70454742</v>
      </c>
      <c r="F545" s="215">
        <v>20</v>
      </c>
      <c r="G545" s="215" t="s">
        <v>699</v>
      </c>
      <c r="H545" s="221" t="s">
        <v>1563</v>
      </c>
      <c r="I545" s="234" t="s">
        <v>979</v>
      </c>
      <c r="J545" s="207">
        <v>46639.199999999997</v>
      </c>
      <c r="K545" s="211"/>
      <c r="L545" s="127" t="str">
        <f t="shared" si="79"/>
        <v>0070454742000020</v>
      </c>
      <c r="M545" s="127">
        <f t="shared" si="87"/>
        <v>16</v>
      </c>
      <c r="N545" s="127" t="str">
        <f t="shared" si="80"/>
        <v>00000000/Z_W8PB</v>
      </c>
      <c r="O545" s="236">
        <f t="shared" si="81"/>
        <v>0</v>
      </c>
      <c r="P545" s="236">
        <f t="shared" si="82"/>
        <v>0</v>
      </c>
      <c r="Q545" s="236">
        <f t="shared" si="82"/>
        <v>0</v>
      </c>
      <c r="R545" s="236">
        <f t="shared" si="82"/>
        <v>0</v>
      </c>
      <c r="S545" s="238">
        <f>IF(O545=1,0,IF(P545=1,'WHT Rates - MPEG HEVC VIA'!$H$3,IF(Q545=1,'WHT Rates - MPEG HEVC VIA'!$H$11,IF(R545=1,'Via Summary'!$B$9,_xlfn.XLOOKUP(D545,'WHT Rates'!$B$4:$B$56,'WHT Rates'!$C$4:$C$56)/100))))</f>
        <v>0.2</v>
      </c>
      <c r="T545" s="244">
        <f t="shared" si="83"/>
        <v>9327.84</v>
      </c>
      <c r="U545" s="238">
        <f>IF(O545=1,0,IF(P545=1,'WHT Rates - MPEG HEVC VIA'!$H$3,IF(Q545=1,'WHT Rates - MPEG HEVC VIA'!$H$11,IF(R545=1,'Via Summary'!$B$9,_xlfn.XLOOKUP(D545,'WHT Rates'!$B$4:$B$56,'WHT Rates'!$E$4:$E$56)/100))))</f>
        <v>0.1</v>
      </c>
      <c r="V545" s="244">
        <f t="shared" si="84"/>
        <v>0</v>
      </c>
      <c r="W545" s="251"/>
      <c r="X545" s="128">
        <f t="shared" si="85"/>
        <v>-9327.84</v>
      </c>
      <c r="Y545" s="128">
        <f t="shared" si="86"/>
        <v>0</v>
      </c>
      <c r="Z545" s="251"/>
      <c r="AA545" s="251"/>
      <c r="AB545" s="251"/>
    </row>
    <row r="546" spans="1:28" s="127" customFormat="1" x14ac:dyDescent="0.35">
      <c r="A546" s="214" t="s">
        <v>160</v>
      </c>
      <c r="B546" s="215">
        <v>105743</v>
      </c>
      <c r="C546" s="215" t="s">
        <v>136</v>
      </c>
      <c r="D546" s="215" t="s">
        <v>137</v>
      </c>
      <c r="E546" s="215">
        <v>70454814</v>
      </c>
      <c r="F546" s="215">
        <v>10</v>
      </c>
      <c r="G546" s="215" t="s">
        <v>713</v>
      </c>
      <c r="H546" s="221" t="s">
        <v>1564</v>
      </c>
      <c r="I546" s="234" t="s">
        <v>1003</v>
      </c>
      <c r="J546" s="207">
        <v>19286.900000000001</v>
      </c>
      <c r="K546" s="211"/>
      <c r="L546" s="127" t="str">
        <f t="shared" si="79"/>
        <v>0070454814000010</v>
      </c>
      <c r="M546" s="127">
        <f t="shared" si="87"/>
        <v>16</v>
      </c>
      <c r="N546" s="127" t="str">
        <f t="shared" si="80"/>
        <v>00000000/Z_CMP</v>
      </c>
      <c r="O546" s="236">
        <f t="shared" si="81"/>
        <v>0</v>
      </c>
      <c r="P546" s="236">
        <f t="shared" si="82"/>
        <v>0</v>
      </c>
      <c r="Q546" s="236">
        <f t="shared" si="82"/>
        <v>0</v>
      </c>
      <c r="R546" s="236">
        <f t="shared" si="82"/>
        <v>0</v>
      </c>
      <c r="S546" s="238">
        <f>IF(O546=1,0,IF(P546=1,'WHT Rates - MPEG HEVC VIA'!$H$3,IF(Q546=1,'WHT Rates - MPEG HEVC VIA'!$H$11,IF(R546=1,'Via Summary'!$B$9,_xlfn.XLOOKUP(D546,'WHT Rates'!$B$4:$B$56,'WHT Rates'!$C$4:$C$56)/100))))</f>
        <v>0</v>
      </c>
      <c r="T546" s="244">
        <f t="shared" si="83"/>
        <v>0</v>
      </c>
      <c r="U546" s="238">
        <f>IF(O546=1,0,IF(P546=1,'WHT Rates - MPEG HEVC VIA'!$H$3,IF(Q546=1,'WHT Rates - MPEG HEVC VIA'!$H$11,IF(R546=1,'Via Summary'!$B$9,_xlfn.XLOOKUP(D546,'WHT Rates'!$B$4:$B$56,'WHT Rates'!$E$4:$E$56)/100))))</f>
        <v>0</v>
      </c>
      <c r="V546" s="244">
        <f t="shared" si="84"/>
        <v>0</v>
      </c>
      <c r="W546" s="251"/>
      <c r="X546" s="128">
        <f t="shared" si="85"/>
        <v>0</v>
      </c>
      <c r="Y546" s="128">
        <f t="shared" si="86"/>
        <v>0</v>
      </c>
      <c r="Z546" s="251"/>
      <c r="AA546" s="251"/>
      <c r="AB546" s="251"/>
    </row>
    <row r="547" spans="1:28" s="127" customFormat="1" x14ac:dyDescent="0.35">
      <c r="A547" s="214" t="s">
        <v>160</v>
      </c>
      <c r="B547" s="215">
        <v>105743</v>
      </c>
      <c r="C547" s="215" t="s">
        <v>136</v>
      </c>
      <c r="D547" s="215" t="s">
        <v>137</v>
      </c>
      <c r="E547" s="215">
        <v>70454814</v>
      </c>
      <c r="F547" s="215">
        <v>20</v>
      </c>
      <c r="G547" s="215" t="s">
        <v>713</v>
      </c>
      <c r="H547" s="221" t="s">
        <v>1565</v>
      </c>
      <c r="I547" s="234" t="s">
        <v>1003</v>
      </c>
      <c r="J547" s="207">
        <v>105568.63</v>
      </c>
      <c r="K547" s="211"/>
      <c r="L547" s="127" t="str">
        <f t="shared" si="79"/>
        <v>0070454814000020</v>
      </c>
      <c r="M547" s="127">
        <f t="shared" si="87"/>
        <v>16</v>
      </c>
      <c r="N547" s="127" t="str">
        <f t="shared" si="80"/>
        <v>00000000/Z_CMP</v>
      </c>
      <c r="O547" s="236">
        <f t="shared" si="81"/>
        <v>0</v>
      </c>
      <c r="P547" s="236">
        <f t="shared" si="82"/>
        <v>0</v>
      </c>
      <c r="Q547" s="236">
        <f t="shared" si="82"/>
        <v>0</v>
      </c>
      <c r="R547" s="236">
        <f t="shared" si="82"/>
        <v>0</v>
      </c>
      <c r="S547" s="238">
        <f>IF(O547=1,0,IF(P547=1,'WHT Rates - MPEG HEVC VIA'!$H$3,IF(Q547=1,'WHT Rates - MPEG HEVC VIA'!$H$11,IF(R547=1,'Via Summary'!$B$9,_xlfn.XLOOKUP(D547,'WHT Rates'!$B$4:$B$56,'WHT Rates'!$C$4:$C$56)/100))))</f>
        <v>0</v>
      </c>
      <c r="T547" s="244">
        <f t="shared" si="83"/>
        <v>0</v>
      </c>
      <c r="U547" s="238">
        <f>IF(O547=1,0,IF(P547=1,'WHT Rates - MPEG HEVC VIA'!$H$3,IF(Q547=1,'WHT Rates - MPEG HEVC VIA'!$H$11,IF(R547=1,'Via Summary'!$B$9,_xlfn.XLOOKUP(D547,'WHT Rates'!$B$4:$B$56,'WHT Rates'!$E$4:$E$56)/100))))</f>
        <v>0</v>
      </c>
      <c r="V547" s="244">
        <f t="shared" si="84"/>
        <v>0</v>
      </c>
      <c r="W547" s="251"/>
      <c r="X547" s="128">
        <f t="shared" si="85"/>
        <v>0</v>
      </c>
      <c r="Y547" s="128">
        <f t="shared" si="86"/>
        <v>0</v>
      </c>
      <c r="Z547" s="251"/>
      <c r="AA547" s="251"/>
      <c r="AB547" s="251"/>
    </row>
    <row r="548" spans="1:28" s="127" customFormat="1" x14ac:dyDescent="0.35">
      <c r="A548" s="214" t="s">
        <v>160</v>
      </c>
      <c r="B548" s="215">
        <v>105743</v>
      </c>
      <c r="C548" s="215" t="s">
        <v>136</v>
      </c>
      <c r="D548" s="215" t="s">
        <v>137</v>
      </c>
      <c r="E548" s="215">
        <v>70454814</v>
      </c>
      <c r="F548" s="215">
        <v>30</v>
      </c>
      <c r="G548" s="215" t="s">
        <v>713</v>
      </c>
      <c r="H548" s="221" t="s">
        <v>1566</v>
      </c>
      <c r="I548" s="234" t="s">
        <v>1003</v>
      </c>
      <c r="J548" s="207">
        <v>206050.48</v>
      </c>
      <c r="K548" s="211"/>
      <c r="L548" s="127" t="str">
        <f t="shared" si="79"/>
        <v>0070454814000030</v>
      </c>
      <c r="M548" s="127">
        <f t="shared" si="87"/>
        <v>16</v>
      </c>
      <c r="N548" s="127" t="str">
        <f t="shared" si="80"/>
        <v>00000000/Z_CMP</v>
      </c>
      <c r="O548" s="236">
        <f t="shared" si="81"/>
        <v>0</v>
      </c>
      <c r="P548" s="236">
        <f t="shared" si="82"/>
        <v>0</v>
      </c>
      <c r="Q548" s="236">
        <f t="shared" si="82"/>
        <v>0</v>
      </c>
      <c r="R548" s="236">
        <f t="shared" si="82"/>
        <v>0</v>
      </c>
      <c r="S548" s="238">
        <f>IF(O548=1,0,IF(P548=1,'WHT Rates - MPEG HEVC VIA'!$H$3,IF(Q548=1,'WHT Rates - MPEG HEVC VIA'!$H$11,IF(R548=1,'Via Summary'!$B$9,_xlfn.XLOOKUP(D548,'WHT Rates'!$B$4:$B$56,'WHT Rates'!$C$4:$C$56)/100))))</f>
        <v>0</v>
      </c>
      <c r="T548" s="244">
        <f t="shared" si="83"/>
        <v>0</v>
      </c>
      <c r="U548" s="238">
        <f>IF(O548=1,0,IF(P548=1,'WHT Rates - MPEG HEVC VIA'!$H$3,IF(Q548=1,'WHT Rates - MPEG HEVC VIA'!$H$11,IF(R548=1,'Via Summary'!$B$9,_xlfn.XLOOKUP(D548,'WHT Rates'!$B$4:$B$56,'WHT Rates'!$E$4:$E$56)/100))))</f>
        <v>0</v>
      </c>
      <c r="V548" s="244">
        <f t="shared" si="84"/>
        <v>0</v>
      </c>
      <c r="W548" s="251"/>
      <c r="X548" s="128">
        <f t="shared" si="85"/>
        <v>0</v>
      </c>
      <c r="Y548" s="128">
        <f t="shared" si="86"/>
        <v>0</v>
      </c>
      <c r="Z548" s="251"/>
      <c r="AA548" s="251"/>
      <c r="AB548" s="251"/>
    </row>
    <row r="549" spans="1:28" s="127" customFormat="1" x14ac:dyDescent="0.35">
      <c r="A549" s="214" t="s">
        <v>160</v>
      </c>
      <c r="B549" s="215">
        <v>105743</v>
      </c>
      <c r="C549" s="215" t="s">
        <v>136</v>
      </c>
      <c r="D549" s="215" t="s">
        <v>137</v>
      </c>
      <c r="E549" s="215">
        <v>70454828</v>
      </c>
      <c r="F549" s="215">
        <v>10</v>
      </c>
      <c r="G549" s="215" t="s">
        <v>766</v>
      </c>
      <c r="H549" s="221" t="s">
        <v>1567</v>
      </c>
      <c r="I549" s="234" t="s">
        <v>1000</v>
      </c>
      <c r="J549" s="207">
        <v>950446.87</v>
      </c>
      <c r="K549" s="211"/>
      <c r="L549" s="127" t="str">
        <f t="shared" si="79"/>
        <v>0070454828000010</v>
      </c>
      <c r="M549" s="127">
        <f t="shared" si="87"/>
        <v>16</v>
      </c>
      <c r="N549" s="127" t="str">
        <f t="shared" si="80"/>
        <v>00000000/Z_XBD3</v>
      </c>
      <c r="O549" s="236">
        <f t="shared" si="81"/>
        <v>0</v>
      </c>
      <c r="P549" s="236">
        <f t="shared" si="82"/>
        <v>0</v>
      </c>
      <c r="Q549" s="236">
        <f t="shared" si="82"/>
        <v>0</v>
      </c>
      <c r="R549" s="236">
        <f t="shared" si="82"/>
        <v>0</v>
      </c>
      <c r="S549" s="238">
        <f>IF(O549=1,0,IF(P549=1,'WHT Rates - MPEG HEVC VIA'!$H$3,IF(Q549=1,'WHT Rates - MPEG HEVC VIA'!$H$11,IF(R549=1,'Via Summary'!$B$9,_xlfn.XLOOKUP(D549,'WHT Rates'!$B$4:$B$56,'WHT Rates'!$C$4:$C$56)/100))))</f>
        <v>0</v>
      </c>
      <c r="T549" s="244">
        <f t="shared" si="83"/>
        <v>0</v>
      </c>
      <c r="U549" s="238">
        <f>IF(O549=1,0,IF(P549=1,'WHT Rates - MPEG HEVC VIA'!$H$3,IF(Q549=1,'WHT Rates - MPEG HEVC VIA'!$H$11,IF(R549=1,'Via Summary'!$B$9,_xlfn.XLOOKUP(D549,'WHT Rates'!$B$4:$B$56,'WHT Rates'!$E$4:$E$56)/100))))</f>
        <v>0</v>
      </c>
      <c r="V549" s="244">
        <f t="shared" si="84"/>
        <v>0</v>
      </c>
      <c r="W549" s="251"/>
      <c r="X549" s="128">
        <f t="shared" si="85"/>
        <v>0</v>
      </c>
      <c r="Y549" s="128">
        <f t="shared" si="86"/>
        <v>0</v>
      </c>
      <c r="Z549" s="251"/>
      <c r="AA549" s="251"/>
      <c r="AB549" s="251"/>
    </row>
    <row r="550" spans="1:28" s="127" customFormat="1" x14ac:dyDescent="0.35">
      <c r="A550" s="214" t="s">
        <v>160</v>
      </c>
      <c r="B550" s="215">
        <v>105743</v>
      </c>
      <c r="C550" s="215" t="s">
        <v>136</v>
      </c>
      <c r="D550" s="215" t="s">
        <v>137</v>
      </c>
      <c r="E550" s="215">
        <v>70454828</v>
      </c>
      <c r="F550" s="215">
        <v>20</v>
      </c>
      <c r="G550" s="215" t="s">
        <v>766</v>
      </c>
      <c r="H550" s="221" t="s">
        <v>1568</v>
      </c>
      <c r="I550" s="234" t="s">
        <v>1000</v>
      </c>
      <c r="J550" s="207">
        <v>1096587.17</v>
      </c>
      <c r="K550" s="211"/>
      <c r="L550" s="127" t="str">
        <f t="shared" si="79"/>
        <v>0070454828000020</v>
      </c>
      <c r="M550" s="127">
        <f t="shared" si="87"/>
        <v>16</v>
      </c>
      <c r="N550" s="127" t="str">
        <f t="shared" si="80"/>
        <v>00000000/Z_XBD3</v>
      </c>
      <c r="O550" s="236">
        <f t="shared" si="81"/>
        <v>0</v>
      </c>
      <c r="P550" s="236">
        <f t="shared" si="82"/>
        <v>0</v>
      </c>
      <c r="Q550" s="236">
        <f t="shared" si="82"/>
        <v>0</v>
      </c>
      <c r="R550" s="236">
        <f t="shared" si="82"/>
        <v>0</v>
      </c>
      <c r="S550" s="238">
        <f>IF(O550=1,0,IF(P550=1,'WHT Rates - MPEG HEVC VIA'!$H$3,IF(Q550=1,'WHT Rates - MPEG HEVC VIA'!$H$11,IF(R550=1,'Via Summary'!$B$9,_xlfn.XLOOKUP(D550,'WHT Rates'!$B$4:$B$56,'WHT Rates'!$C$4:$C$56)/100))))</f>
        <v>0</v>
      </c>
      <c r="T550" s="244">
        <f t="shared" si="83"/>
        <v>0</v>
      </c>
      <c r="U550" s="238">
        <f>IF(O550=1,0,IF(P550=1,'WHT Rates - MPEG HEVC VIA'!$H$3,IF(Q550=1,'WHT Rates - MPEG HEVC VIA'!$H$11,IF(R550=1,'Via Summary'!$B$9,_xlfn.XLOOKUP(D550,'WHT Rates'!$B$4:$B$56,'WHT Rates'!$E$4:$E$56)/100))))</f>
        <v>0</v>
      </c>
      <c r="V550" s="244">
        <f t="shared" si="84"/>
        <v>0</v>
      </c>
      <c r="W550" s="251"/>
      <c r="X550" s="128">
        <f t="shared" si="85"/>
        <v>0</v>
      </c>
      <c r="Y550" s="128">
        <f t="shared" si="86"/>
        <v>0</v>
      </c>
      <c r="Z550" s="251"/>
      <c r="AA550" s="251"/>
      <c r="AB550" s="251"/>
    </row>
    <row r="551" spans="1:28" s="127" customFormat="1" x14ac:dyDescent="0.35">
      <c r="A551" s="214" t="s">
        <v>160</v>
      </c>
      <c r="B551" s="215">
        <v>105743</v>
      </c>
      <c r="C551" s="215" t="s">
        <v>136</v>
      </c>
      <c r="D551" s="215" t="s">
        <v>137</v>
      </c>
      <c r="E551" s="215">
        <v>70454840</v>
      </c>
      <c r="F551" s="215">
        <v>10</v>
      </c>
      <c r="G551" s="215" t="s">
        <v>742</v>
      </c>
      <c r="H551" s="221" t="s">
        <v>1569</v>
      </c>
      <c r="I551" s="234" t="s">
        <v>1001</v>
      </c>
      <c r="J551" s="207">
        <v>127380</v>
      </c>
      <c r="K551" s="211"/>
      <c r="L551" s="127" t="str">
        <f t="shared" si="79"/>
        <v>0070454840000010</v>
      </c>
      <c r="M551" s="127">
        <f t="shared" si="87"/>
        <v>16</v>
      </c>
      <c r="N551" s="127" t="str">
        <f t="shared" si="80"/>
        <v>00000000/Z_DSDR</v>
      </c>
      <c r="O551" s="236">
        <f t="shared" si="81"/>
        <v>0</v>
      </c>
      <c r="P551" s="236">
        <f t="shared" si="82"/>
        <v>0</v>
      </c>
      <c r="Q551" s="236">
        <f t="shared" si="82"/>
        <v>0</v>
      </c>
      <c r="R551" s="236">
        <f t="shared" si="82"/>
        <v>0</v>
      </c>
      <c r="S551" s="238">
        <f>IF(O551=1,0,IF(P551=1,'WHT Rates - MPEG HEVC VIA'!$H$3,IF(Q551=1,'WHT Rates - MPEG HEVC VIA'!$H$11,IF(R551=1,'Via Summary'!$B$9,_xlfn.XLOOKUP(D551,'WHT Rates'!$B$4:$B$56,'WHT Rates'!$C$4:$C$56)/100))))</f>
        <v>0</v>
      </c>
      <c r="T551" s="244">
        <f t="shared" si="83"/>
        <v>0</v>
      </c>
      <c r="U551" s="238">
        <f>IF(O551=1,0,IF(P551=1,'WHT Rates - MPEG HEVC VIA'!$H$3,IF(Q551=1,'WHT Rates - MPEG HEVC VIA'!$H$11,IF(R551=1,'Via Summary'!$B$9,_xlfn.XLOOKUP(D551,'WHT Rates'!$B$4:$B$56,'WHT Rates'!$E$4:$E$56)/100))))</f>
        <v>0</v>
      </c>
      <c r="V551" s="244">
        <f t="shared" si="84"/>
        <v>0</v>
      </c>
      <c r="W551" s="251"/>
      <c r="X551" s="128">
        <f t="shared" si="85"/>
        <v>0</v>
      </c>
      <c r="Y551" s="128">
        <f t="shared" si="86"/>
        <v>0</v>
      </c>
      <c r="Z551" s="251"/>
      <c r="AA551" s="251"/>
      <c r="AB551" s="251"/>
    </row>
    <row r="552" spans="1:28" s="127" customFormat="1" x14ac:dyDescent="0.35">
      <c r="A552" s="214" t="s">
        <v>160</v>
      </c>
      <c r="B552" s="215">
        <v>105743</v>
      </c>
      <c r="C552" s="215" t="s">
        <v>136</v>
      </c>
      <c r="D552" s="215" t="s">
        <v>137</v>
      </c>
      <c r="E552" s="215">
        <v>70454854</v>
      </c>
      <c r="F552" s="215">
        <v>10</v>
      </c>
      <c r="G552" s="215" t="s">
        <v>767</v>
      </c>
      <c r="H552" s="221" t="s">
        <v>1570</v>
      </c>
      <c r="I552" s="234" t="s">
        <v>1571</v>
      </c>
      <c r="J552" s="207">
        <v>250000</v>
      </c>
      <c r="K552" s="211"/>
      <c r="L552" s="127" t="str">
        <f t="shared" si="79"/>
        <v>0070454854000010</v>
      </c>
      <c r="M552" s="127">
        <f t="shared" si="87"/>
        <v>16</v>
      </c>
      <c r="N552" s="127" t="str">
        <f t="shared" si="80"/>
        <v>00000000/Z_WIN8</v>
      </c>
      <c r="O552" s="236">
        <f t="shared" si="81"/>
        <v>0</v>
      </c>
      <c r="P552" s="236">
        <f t="shared" si="82"/>
        <v>0</v>
      </c>
      <c r="Q552" s="236">
        <f t="shared" si="82"/>
        <v>0</v>
      </c>
      <c r="R552" s="236">
        <f t="shared" si="82"/>
        <v>0</v>
      </c>
      <c r="S552" s="238">
        <f>IF(O552=1,0,IF(P552=1,'WHT Rates - MPEG HEVC VIA'!$H$3,IF(Q552=1,'WHT Rates - MPEG HEVC VIA'!$H$11,IF(R552=1,'Via Summary'!$B$9,_xlfn.XLOOKUP(D552,'WHT Rates'!$B$4:$B$56,'WHT Rates'!$C$4:$C$56)/100))))</f>
        <v>0</v>
      </c>
      <c r="T552" s="244">
        <f t="shared" si="83"/>
        <v>0</v>
      </c>
      <c r="U552" s="238">
        <f>IF(O552=1,0,IF(P552=1,'WHT Rates - MPEG HEVC VIA'!$H$3,IF(Q552=1,'WHT Rates - MPEG HEVC VIA'!$H$11,IF(R552=1,'Via Summary'!$B$9,_xlfn.XLOOKUP(D552,'WHT Rates'!$B$4:$B$56,'WHT Rates'!$E$4:$E$56)/100))))</f>
        <v>0</v>
      </c>
      <c r="V552" s="244">
        <f t="shared" si="84"/>
        <v>0</v>
      </c>
      <c r="W552" s="251"/>
      <c r="X552" s="128">
        <f t="shared" si="85"/>
        <v>0</v>
      </c>
      <c r="Y552" s="128">
        <f t="shared" si="86"/>
        <v>0</v>
      </c>
      <c r="Z552" s="251"/>
      <c r="AA552" s="251"/>
      <c r="AB552" s="251"/>
    </row>
    <row r="553" spans="1:28" s="127" customFormat="1" x14ac:dyDescent="0.35">
      <c r="A553" s="214" t="s">
        <v>160</v>
      </c>
      <c r="B553" s="215">
        <v>105743</v>
      </c>
      <c r="C553" s="215" t="s">
        <v>136</v>
      </c>
      <c r="D553" s="215" t="s">
        <v>137</v>
      </c>
      <c r="E553" s="215">
        <v>70454868</v>
      </c>
      <c r="F553" s="215">
        <v>10</v>
      </c>
      <c r="G553" s="215" t="s">
        <v>761</v>
      </c>
      <c r="H553" s="221" t="s">
        <v>1572</v>
      </c>
      <c r="I553" s="234" t="s">
        <v>1002</v>
      </c>
      <c r="J553" s="207">
        <v>283828.23</v>
      </c>
      <c r="K553" s="211"/>
      <c r="L553" s="127" t="str">
        <f t="shared" si="79"/>
        <v>0070454868000010</v>
      </c>
      <c r="M553" s="127">
        <f t="shared" si="87"/>
        <v>16</v>
      </c>
      <c r="N553" s="127" t="str">
        <f t="shared" si="80"/>
        <v>00000000/Z_W8TB</v>
      </c>
      <c r="O553" s="236">
        <f t="shared" si="81"/>
        <v>0</v>
      </c>
      <c r="P553" s="236">
        <f t="shared" si="82"/>
        <v>0</v>
      </c>
      <c r="Q553" s="236">
        <f t="shared" si="82"/>
        <v>0</v>
      </c>
      <c r="R553" s="236">
        <f t="shared" si="82"/>
        <v>0</v>
      </c>
      <c r="S553" s="238">
        <f>IF(O553=1,0,IF(P553=1,'WHT Rates - MPEG HEVC VIA'!$H$3,IF(Q553=1,'WHT Rates - MPEG HEVC VIA'!$H$11,IF(R553=1,'Via Summary'!$B$9,_xlfn.XLOOKUP(D553,'WHT Rates'!$B$4:$B$56,'WHT Rates'!$C$4:$C$56)/100))))</f>
        <v>0</v>
      </c>
      <c r="T553" s="244">
        <f t="shared" si="83"/>
        <v>0</v>
      </c>
      <c r="U553" s="238">
        <f>IF(O553=1,0,IF(P553=1,'WHT Rates - MPEG HEVC VIA'!$H$3,IF(Q553=1,'WHT Rates - MPEG HEVC VIA'!$H$11,IF(R553=1,'Via Summary'!$B$9,_xlfn.XLOOKUP(D553,'WHT Rates'!$B$4:$B$56,'WHT Rates'!$E$4:$E$56)/100))))</f>
        <v>0</v>
      </c>
      <c r="V553" s="244">
        <f t="shared" si="84"/>
        <v>0</v>
      </c>
      <c r="W553" s="251"/>
      <c r="X553" s="128">
        <f t="shared" si="85"/>
        <v>0</v>
      </c>
      <c r="Y553" s="128">
        <f t="shared" si="86"/>
        <v>0</v>
      </c>
      <c r="Z553" s="251"/>
      <c r="AA553" s="251"/>
      <c r="AB553" s="251"/>
    </row>
    <row r="554" spans="1:28" s="127" customFormat="1" x14ac:dyDescent="0.35">
      <c r="A554" s="214" t="s">
        <v>160</v>
      </c>
      <c r="B554" s="215">
        <v>105743</v>
      </c>
      <c r="C554" s="215" t="s">
        <v>136</v>
      </c>
      <c r="D554" s="215" t="s">
        <v>137</v>
      </c>
      <c r="E554" s="215">
        <v>70454868</v>
      </c>
      <c r="F554" s="215">
        <v>20</v>
      </c>
      <c r="G554" s="215" t="s">
        <v>761</v>
      </c>
      <c r="H554" s="221" t="s">
        <v>1573</v>
      </c>
      <c r="I554" s="234" t="s">
        <v>1002</v>
      </c>
      <c r="J554" s="207">
        <v>216171.77</v>
      </c>
      <c r="K554" s="211"/>
      <c r="L554" s="127" t="str">
        <f t="shared" si="79"/>
        <v>0070454868000020</v>
      </c>
      <c r="M554" s="127">
        <f t="shared" si="87"/>
        <v>16</v>
      </c>
      <c r="N554" s="127" t="str">
        <f t="shared" si="80"/>
        <v>00000000/Z_W8TB</v>
      </c>
      <c r="O554" s="236">
        <f t="shared" si="81"/>
        <v>0</v>
      </c>
      <c r="P554" s="236">
        <f t="shared" si="82"/>
        <v>0</v>
      </c>
      <c r="Q554" s="236">
        <f t="shared" si="82"/>
        <v>0</v>
      </c>
      <c r="R554" s="236">
        <f t="shared" si="82"/>
        <v>0</v>
      </c>
      <c r="S554" s="238">
        <f>IF(O554=1,0,IF(P554=1,'WHT Rates - MPEG HEVC VIA'!$H$3,IF(Q554=1,'WHT Rates - MPEG HEVC VIA'!$H$11,IF(R554=1,'Via Summary'!$B$9,_xlfn.XLOOKUP(D554,'WHT Rates'!$B$4:$B$56,'WHT Rates'!$C$4:$C$56)/100))))</f>
        <v>0</v>
      </c>
      <c r="T554" s="244">
        <f t="shared" si="83"/>
        <v>0</v>
      </c>
      <c r="U554" s="238">
        <f>IF(O554=1,0,IF(P554=1,'WHT Rates - MPEG HEVC VIA'!$H$3,IF(Q554=1,'WHT Rates - MPEG HEVC VIA'!$H$11,IF(R554=1,'Via Summary'!$B$9,_xlfn.XLOOKUP(D554,'WHT Rates'!$B$4:$B$56,'WHT Rates'!$E$4:$E$56)/100))))</f>
        <v>0</v>
      </c>
      <c r="V554" s="244">
        <f t="shared" si="84"/>
        <v>0</v>
      </c>
      <c r="W554" s="251"/>
      <c r="X554" s="128">
        <f t="shared" si="85"/>
        <v>0</v>
      </c>
      <c r="Y554" s="128">
        <f t="shared" si="86"/>
        <v>0</v>
      </c>
      <c r="Z554" s="251"/>
      <c r="AA554" s="251"/>
      <c r="AB554" s="251"/>
    </row>
    <row r="555" spans="1:28" s="127" customFormat="1" x14ac:dyDescent="0.35">
      <c r="A555" s="214" t="s">
        <v>160</v>
      </c>
      <c r="B555" s="215">
        <v>105743</v>
      </c>
      <c r="C555" s="215" t="s">
        <v>136</v>
      </c>
      <c r="D555" s="215" t="s">
        <v>137</v>
      </c>
      <c r="E555" s="215">
        <v>70454868</v>
      </c>
      <c r="F555" s="215">
        <v>30</v>
      </c>
      <c r="G555" s="215" t="s">
        <v>737</v>
      </c>
      <c r="H555" s="221" t="s">
        <v>1574</v>
      </c>
      <c r="I555" s="234" t="s">
        <v>1002</v>
      </c>
      <c r="J555" s="207">
        <v>80791.37</v>
      </c>
      <c r="K555" s="211"/>
      <c r="L555" s="127" t="str">
        <f t="shared" si="79"/>
        <v>0070454868000030</v>
      </c>
      <c r="M555" s="127">
        <f t="shared" si="87"/>
        <v>16</v>
      </c>
      <c r="N555" s="127" t="str">
        <f t="shared" si="80"/>
        <v>00000000/Z_PC1</v>
      </c>
      <c r="O555" s="236">
        <f t="shared" si="81"/>
        <v>0</v>
      </c>
      <c r="P555" s="236">
        <f t="shared" si="82"/>
        <v>0</v>
      </c>
      <c r="Q555" s="236">
        <f t="shared" si="82"/>
        <v>0</v>
      </c>
      <c r="R555" s="236">
        <f t="shared" si="82"/>
        <v>0</v>
      </c>
      <c r="S555" s="238">
        <f>IF(O555=1,0,IF(P555=1,'WHT Rates - MPEG HEVC VIA'!$H$3,IF(Q555=1,'WHT Rates - MPEG HEVC VIA'!$H$11,IF(R555=1,'Via Summary'!$B$9,_xlfn.XLOOKUP(D555,'WHT Rates'!$B$4:$B$56,'WHT Rates'!$C$4:$C$56)/100))))</f>
        <v>0</v>
      </c>
      <c r="T555" s="244">
        <f t="shared" si="83"/>
        <v>0</v>
      </c>
      <c r="U555" s="238">
        <f>IF(O555=1,0,IF(P555=1,'WHT Rates - MPEG HEVC VIA'!$H$3,IF(Q555=1,'WHT Rates - MPEG HEVC VIA'!$H$11,IF(R555=1,'Via Summary'!$B$9,_xlfn.XLOOKUP(D555,'WHT Rates'!$B$4:$B$56,'WHT Rates'!$E$4:$E$56)/100))))</f>
        <v>0</v>
      </c>
      <c r="V555" s="244">
        <f t="shared" si="84"/>
        <v>0</v>
      </c>
      <c r="W555" s="251"/>
      <c r="X555" s="128">
        <f t="shared" si="85"/>
        <v>0</v>
      </c>
      <c r="Y555" s="128">
        <f t="shared" si="86"/>
        <v>0</v>
      </c>
      <c r="Z555" s="251"/>
      <c r="AA555" s="251"/>
      <c r="AB555" s="251"/>
    </row>
    <row r="556" spans="1:28" s="127" customFormat="1" x14ac:dyDescent="0.35">
      <c r="A556" s="214" t="s">
        <v>160</v>
      </c>
      <c r="B556" s="215">
        <v>105743</v>
      </c>
      <c r="C556" s="215" t="s">
        <v>136</v>
      </c>
      <c r="D556" s="215" t="s">
        <v>137</v>
      </c>
      <c r="E556" s="215">
        <v>70454868</v>
      </c>
      <c r="F556" s="215">
        <v>40</v>
      </c>
      <c r="G556" s="215" t="s">
        <v>737</v>
      </c>
      <c r="H556" s="221" t="s">
        <v>1575</v>
      </c>
      <c r="I556" s="234" t="s">
        <v>1002</v>
      </c>
      <c r="J556" s="207">
        <v>21208.63</v>
      </c>
      <c r="K556" s="211"/>
      <c r="L556" s="127" t="str">
        <f t="shared" si="79"/>
        <v>0070454868000040</v>
      </c>
      <c r="M556" s="127">
        <f t="shared" si="87"/>
        <v>16</v>
      </c>
      <c r="N556" s="127" t="str">
        <f t="shared" si="80"/>
        <v>00000000/Z_PC1</v>
      </c>
      <c r="O556" s="236">
        <f t="shared" si="81"/>
        <v>0</v>
      </c>
      <c r="P556" s="236">
        <f t="shared" si="82"/>
        <v>0</v>
      </c>
      <c r="Q556" s="236">
        <f t="shared" si="82"/>
        <v>0</v>
      </c>
      <c r="R556" s="236">
        <f t="shared" si="82"/>
        <v>0</v>
      </c>
      <c r="S556" s="238">
        <f>IF(O556=1,0,IF(P556=1,'WHT Rates - MPEG HEVC VIA'!$H$3,IF(Q556=1,'WHT Rates - MPEG HEVC VIA'!$H$11,IF(R556=1,'Via Summary'!$B$9,_xlfn.XLOOKUP(D556,'WHT Rates'!$B$4:$B$56,'WHT Rates'!$C$4:$C$56)/100))))</f>
        <v>0</v>
      </c>
      <c r="T556" s="244">
        <f t="shared" si="83"/>
        <v>0</v>
      </c>
      <c r="U556" s="238">
        <f>IF(O556=1,0,IF(P556=1,'WHT Rates - MPEG HEVC VIA'!$H$3,IF(Q556=1,'WHT Rates - MPEG HEVC VIA'!$H$11,IF(R556=1,'Via Summary'!$B$9,_xlfn.XLOOKUP(D556,'WHT Rates'!$B$4:$B$56,'WHT Rates'!$E$4:$E$56)/100))))</f>
        <v>0</v>
      </c>
      <c r="V556" s="244">
        <f t="shared" si="84"/>
        <v>0</v>
      </c>
      <c r="W556" s="251"/>
      <c r="X556" s="128">
        <f t="shared" si="85"/>
        <v>0</v>
      </c>
      <c r="Y556" s="128">
        <f t="shared" si="86"/>
        <v>0</v>
      </c>
      <c r="Z556" s="251"/>
      <c r="AA556" s="251"/>
      <c r="AB556" s="251"/>
    </row>
    <row r="557" spans="1:28" s="127" customFormat="1" x14ac:dyDescent="0.35">
      <c r="A557" s="214" t="s">
        <v>160</v>
      </c>
      <c r="B557" s="215">
        <v>105743</v>
      </c>
      <c r="C557" s="215" t="s">
        <v>136</v>
      </c>
      <c r="D557" s="215" t="s">
        <v>137</v>
      </c>
      <c r="E557" s="215">
        <v>70454868</v>
      </c>
      <c r="F557" s="215">
        <v>50</v>
      </c>
      <c r="G557" s="215" t="s">
        <v>699</v>
      </c>
      <c r="H557" s="221" t="s">
        <v>1576</v>
      </c>
      <c r="I557" s="234" t="s">
        <v>1002</v>
      </c>
      <c r="J557" s="207">
        <v>76219</v>
      </c>
      <c r="K557" s="211"/>
      <c r="L557" s="127" t="str">
        <f t="shared" si="79"/>
        <v>0070454868000050</v>
      </c>
      <c r="M557" s="127">
        <f t="shared" si="87"/>
        <v>16</v>
      </c>
      <c r="N557" s="127" t="str">
        <f t="shared" si="80"/>
        <v>00000000/Z_W8PB</v>
      </c>
      <c r="O557" s="236">
        <f t="shared" si="81"/>
        <v>0</v>
      </c>
      <c r="P557" s="236">
        <f t="shared" si="82"/>
        <v>0</v>
      </c>
      <c r="Q557" s="236">
        <f t="shared" si="82"/>
        <v>0</v>
      </c>
      <c r="R557" s="236">
        <f t="shared" si="82"/>
        <v>0</v>
      </c>
      <c r="S557" s="238">
        <f>IF(O557=1,0,IF(P557=1,'WHT Rates - MPEG HEVC VIA'!$H$3,IF(Q557=1,'WHT Rates - MPEG HEVC VIA'!$H$11,IF(R557=1,'Via Summary'!$B$9,_xlfn.XLOOKUP(D557,'WHT Rates'!$B$4:$B$56,'WHT Rates'!$C$4:$C$56)/100))))</f>
        <v>0</v>
      </c>
      <c r="T557" s="244">
        <f t="shared" si="83"/>
        <v>0</v>
      </c>
      <c r="U557" s="238">
        <f>IF(O557=1,0,IF(P557=1,'WHT Rates - MPEG HEVC VIA'!$H$3,IF(Q557=1,'WHT Rates - MPEG HEVC VIA'!$H$11,IF(R557=1,'Via Summary'!$B$9,_xlfn.XLOOKUP(D557,'WHT Rates'!$B$4:$B$56,'WHT Rates'!$E$4:$E$56)/100))))</f>
        <v>0</v>
      </c>
      <c r="V557" s="244">
        <f t="shared" si="84"/>
        <v>0</v>
      </c>
      <c r="W557" s="251"/>
      <c r="X557" s="128">
        <f t="shared" si="85"/>
        <v>0</v>
      </c>
      <c r="Y557" s="128">
        <f t="shared" si="86"/>
        <v>0</v>
      </c>
      <c r="Z557" s="251"/>
      <c r="AA557" s="251"/>
      <c r="AB557" s="251"/>
    </row>
    <row r="558" spans="1:28" s="127" customFormat="1" x14ac:dyDescent="0.35">
      <c r="A558" s="214" t="s">
        <v>160</v>
      </c>
      <c r="B558" s="215">
        <v>105743</v>
      </c>
      <c r="C558" s="215" t="s">
        <v>136</v>
      </c>
      <c r="D558" s="215" t="s">
        <v>137</v>
      </c>
      <c r="E558" s="215">
        <v>70454882</v>
      </c>
      <c r="F558" s="215">
        <v>10</v>
      </c>
      <c r="G558" s="215" t="s">
        <v>759</v>
      </c>
      <c r="H558" s="221" t="s">
        <v>1577</v>
      </c>
      <c r="I558" s="234" t="s">
        <v>986</v>
      </c>
      <c r="J558" s="207">
        <v>104191.25</v>
      </c>
      <c r="K558" s="211"/>
      <c r="L558" s="127" t="str">
        <f t="shared" si="79"/>
        <v>0070454882000010</v>
      </c>
      <c r="M558" s="127">
        <f t="shared" si="87"/>
        <v>16</v>
      </c>
      <c r="N558" s="127" t="str">
        <f t="shared" si="80"/>
        <v>00000000/Z_GCA</v>
      </c>
      <c r="O558" s="236">
        <f t="shared" si="81"/>
        <v>0</v>
      </c>
      <c r="P558" s="236">
        <f t="shared" si="82"/>
        <v>0</v>
      </c>
      <c r="Q558" s="236">
        <f t="shared" si="82"/>
        <v>0</v>
      </c>
      <c r="R558" s="236">
        <f t="shared" si="82"/>
        <v>0</v>
      </c>
      <c r="S558" s="238">
        <f>IF(O558=1,0,IF(P558=1,'WHT Rates - MPEG HEVC VIA'!$H$3,IF(Q558=1,'WHT Rates - MPEG HEVC VIA'!$H$11,IF(R558=1,'Via Summary'!$B$9,_xlfn.XLOOKUP(D558,'WHT Rates'!$B$4:$B$56,'WHT Rates'!$C$4:$C$56)/100))))</f>
        <v>0</v>
      </c>
      <c r="T558" s="244">
        <f t="shared" si="83"/>
        <v>0</v>
      </c>
      <c r="U558" s="238">
        <f>IF(O558=1,0,IF(P558=1,'WHT Rates - MPEG HEVC VIA'!$H$3,IF(Q558=1,'WHT Rates - MPEG HEVC VIA'!$H$11,IF(R558=1,'Via Summary'!$B$9,_xlfn.XLOOKUP(D558,'WHT Rates'!$B$4:$B$56,'WHT Rates'!$E$4:$E$56)/100))))</f>
        <v>0</v>
      </c>
      <c r="V558" s="244">
        <f t="shared" si="84"/>
        <v>0</v>
      </c>
      <c r="W558" s="251"/>
      <c r="X558" s="128">
        <f t="shared" si="85"/>
        <v>0</v>
      </c>
      <c r="Y558" s="128">
        <f t="shared" si="86"/>
        <v>0</v>
      </c>
      <c r="Z558" s="251"/>
      <c r="AA558" s="251"/>
      <c r="AB558" s="251"/>
    </row>
    <row r="559" spans="1:28" s="127" customFormat="1" x14ac:dyDescent="0.35">
      <c r="A559" s="214" t="s">
        <v>227</v>
      </c>
      <c r="B559" s="215">
        <v>112888</v>
      </c>
      <c r="C559" s="215" t="s">
        <v>16</v>
      </c>
      <c r="D559" s="215" t="s">
        <v>17</v>
      </c>
      <c r="E559" s="215">
        <v>70454752</v>
      </c>
      <c r="F559" s="215">
        <v>10</v>
      </c>
      <c r="G559" s="215" t="s">
        <v>706</v>
      </c>
      <c r="H559" s="221" t="s">
        <v>1578</v>
      </c>
      <c r="I559" s="234" t="s">
        <v>978</v>
      </c>
      <c r="J559" s="207">
        <v>117.69</v>
      </c>
      <c r="K559" s="211"/>
      <c r="L559" s="127" t="str">
        <f t="shared" si="79"/>
        <v>0070454752000010</v>
      </c>
      <c r="M559" s="127">
        <f t="shared" si="87"/>
        <v>16</v>
      </c>
      <c r="N559" s="127" t="str">
        <f t="shared" si="80"/>
        <v>00000000/Z_CSD</v>
      </c>
      <c r="O559" s="236">
        <f t="shared" si="81"/>
        <v>0</v>
      </c>
      <c r="P559" s="236">
        <f t="shared" si="82"/>
        <v>0</v>
      </c>
      <c r="Q559" s="236">
        <f t="shared" si="82"/>
        <v>0</v>
      </c>
      <c r="R559" s="236">
        <f t="shared" si="82"/>
        <v>0</v>
      </c>
      <c r="S559" s="238">
        <f>IF(O559=1,0,IF(P559=1,'WHT Rates - MPEG HEVC VIA'!$H$3,IF(Q559=1,'WHT Rates - MPEG HEVC VIA'!$H$11,IF(R559=1,'Via Summary'!$B$9,_xlfn.XLOOKUP(D559,'WHT Rates'!$B$4:$B$56,'WHT Rates'!$C$4:$C$56)/100))))</f>
        <v>0</v>
      </c>
      <c r="T559" s="244">
        <f t="shared" si="83"/>
        <v>0</v>
      </c>
      <c r="U559" s="238">
        <f>IF(O559=1,0,IF(P559=1,'WHT Rates - MPEG HEVC VIA'!$H$3,IF(Q559=1,'WHT Rates - MPEG HEVC VIA'!$H$11,IF(R559=1,'Via Summary'!$B$9,_xlfn.XLOOKUP(D559,'WHT Rates'!$B$4:$B$56,'WHT Rates'!$E$4:$E$56)/100))))</f>
        <v>0</v>
      </c>
      <c r="V559" s="244">
        <f t="shared" si="84"/>
        <v>0</v>
      </c>
      <c r="W559" s="251"/>
      <c r="X559" s="128">
        <f t="shared" si="85"/>
        <v>0</v>
      </c>
      <c r="Y559" s="128">
        <f t="shared" si="86"/>
        <v>0</v>
      </c>
      <c r="Z559" s="251"/>
      <c r="AA559" s="251"/>
      <c r="AB559" s="251"/>
    </row>
    <row r="560" spans="1:28" s="127" customFormat="1" x14ac:dyDescent="0.35">
      <c r="A560" s="214" t="s">
        <v>227</v>
      </c>
      <c r="B560" s="215">
        <v>112888</v>
      </c>
      <c r="C560" s="215" t="s">
        <v>16</v>
      </c>
      <c r="D560" s="215" t="s">
        <v>17</v>
      </c>
      <c r="E560" s="215">
        <v>70454752</v>
      </c>
      <c r="F560" s="215">
        <v>20</v>
      </c>
      <c r="G560" s="215" t="s">
        <v>706</v>
      </c>
      <c r="H560" s="221" t="s">
        <v>1579</v>
      </c>
      <c r="I560" s="234" t="s">
        <v>978</v>
      </c>
      <c r="J560" s="207">
        <v>11.15</v>
      </c>
      <c r="K560" s="211"/>
      <c r="L560" s="127" t="str">
        <f t="shared" si="79"/>
        <v>0070454752000020</v>
      </c>
      <c r="M560" s="127">
        <f t="shared" si="87"/>
        <v>16</v>
      </c>
      <c r="N560" s="127" t="str">
        <f t="shared" si="80"/>
        <v>00000000/Z_CSD</v>
      </c>
      <c r="O560" s="236">
        <f t="shared" si="81"/>
        <v>0</v>
      </c>
      <c r="P560" s="236">
        <f t="shared" si="82"/>
        <v>0</v>
      </c>
      <c r="Q560" s="236">
        <f t="shared" si="82"/>
        <v>0</v>
      </c>
      <c r="R560" s="236">
        <f t="shared" si="82"/>
        <v>0</v>
      </c>
      <c r="S560" s="238">
        <f>IF(O560=1,0,IF(P560=1,'WHT Rates - MPEG HEVC VIA'!$H$3,IF(Q560=1,'WHT Rates - MPEG HEVC VIA'!$H$11,IF(R560=1,'Via Summary'!$B$9,_xlfn.XLOOKUP(D560,'WHT Rates'!$B$4:$B$56,'WHT Rates'!$C$4:$C$56)/100))))</f>
        <v>0</v>
      </c>
      <c r="T560" s="244">
        <f t="shared" si="83"/>
        <v>0</v>
      </c>
      <c r="U560" s="238">
        <f>IF(O560=1,0,IF(P560=1,'WHT Rates - MPEG HEVC VIA'!$H$3,IF(Q560=1,'WHT Rates - MPEG HEVC VIA'!$H$11,IF(R560=1,'Via Summary'!$B$9,_xlfn.XLOOKUP(D560,'WHT Rates'!$B$4:$B$56,'WHT Rates'!$E$4:$E$56)/100))))</f>
        <v>0</v>
      </c>
      <c r="V560" s="244">
        <f t="shared" si="84"/>
        <v>0</v>
      </c>
      <c r="W560" s="251"/>
      <c r="X560" s="128">
        <f t="shared" si="85"/>
        <v>0</v>
      </c>
      <c r="Y560" s="128">
        <f t="shared" si="86"/>
        <v>0</v>
      </c>
      <c r="Z560" s="251"/>
      <c r="AA560" s="251"/>
      <c r="AB560" s="251"/>
    </row>
    <row r="561" spans="1:28" s="127" customFormat="1" x14ac:dyDescent="0.35">
      <c r="A561" s="214" t="s">
        <v>227</v>
      </c>
      <c r="B561" s="215">
        <v>112888</v>
      </c>
      <c r="C561" s="215" t="s">
        <v>16</v>
      </c>
      <c r="D561" s="215" t="s">
        <v>17</v>
      </c>
      <c r="E561" s="215">
        <v>70454752</v>
      </c>
      <c r="F561" s="215">
        <v>30</v>
      </c>
      <c r="G561" s="215" t="s">
        <v>706</v>
      </c>
      <c r="H561" s="221" t="s">
        <v>1580</v>
      </c>
      <c r="I561" s="234" t="s">
        <v>978</v>
      </c>
      <c r="J561" s="207">
        <v>12.16</v>
      </c>
      <c r="K561" s="211"/>
      <c r="L561" s="127" t="str">
        <f t="shared" si="79"/>
        <v>0070454752000030</v>
      </c>
      <c r="M561" s="127">
        <f t="shared" si="87"/>
        <v>16</v>
      </c>
      <c r="N561" s="127" t="str">
        <f t="shared" si="80"/>
        <v>00000000/Z_CSD</v>
      </c>
      <c r="O561" s="236">
        <f t="shared" si="81"/>
        <v>0</v>
      </c>
      <c r="P561" s="236">
        <f t="shared" si="82"/>
        <v>0</v>
      </c>
      <c r="Q561" s="236">
        <f t="shared" si="82"/>
        <v>0</v>
      </c>
      <c r="R561" s="236">
        <f t="shared" si="82"/>
        <v>0</v>
      </c>
      <c r="S561" s="238">
        <f>IF(O561=1,0,IF(P561=1,'WHT Rates - MPEG HEVC VIA'!$H$3,IF(Q561=1,'WHT Rates - MPEG HEVC VIA'!$H$11,IF(R561=1,'Via Summary'!$B$9,_xlfn.XLOOKUP(D561,'WHT Rates'!$B$4:$B$56,'WHT Rates'!$C$4:$C$56)/100))))</f>
        <v>0</v>
      </c>
      <c r="T561" s="244">
        <f t="shared" si="83"/>
        <v>0</v>
      </c>
      <c r="U561" s="238">
        <f>IF(O561=1,0,IF(P561=1,'WHT Rates - MPEG HEVC VIA'!$H$3,IF(Q561=1,'WHT Rates - MPEG HEVC VIA'!$H$11,IF(R561=1,'Via Summary'!$B$9,_xlfn.XLOOKUP(D561,'WHT Rates'!$B$4:$B$56,'WHT Rates'!$E$4:$E$56)/100))))</f>
        <v>0</v>
      </c>
      <c r="V561" s="244">
        <f t="shared" si="84"/>
        <v>0</v>
      </c>
      <c r="W561" s="251"/>
      <c r="X561" s="128">
        <f t="shared" si="85"/>
        <v>0</v>
      </c>
      <c r="Y561" s="128">
        <f t="shared" si="86"/>
        <v>0</v>
      </c>
      <c r="Z561" s="251"/>
      <c r="AA561" s="251"/>
      <c r="AB561" s="251"/>
    </row>
    <row r="562" spans="1:28" s="127" customFormat="1" x14ac:dyDescent="0.35">
      <c r="A562" s="214" t="s">
        <v>161</v>
      </c>
      <c r="B562" s="215">
        <v>105750</v>
      </c>
      <c r="C562" s="215" t="s">
        <v>136</v>
      </c>
      <c r="D562" s="215" t="s">
        <v>137</v>
      </c>
      <c r="E562" s="215">
        <v>70454895</v>
      </c>
      <c r="F562" s="215">
        <v>10</v>
      </c>
      <c r="G562" s="215" t="s">
        <v>695</v>
      </c>
      <c r="H562" s="221" t="s">
        <v>1581</v>
      </c>
      <c r="I562" s="234" t="s">
        <v>979</v>
      </c>
      <c r="J562" s="207">
        <v>168</v>
      </c>
      <c r="K562" s="211"/>
      <c r="L562" s="127" t="str">
        <f t="shared" si="79"/>
        <v>0070454895000010</v>
      </c>
      <c r="M562" s="127">
        <f t="shared" si="87"/>
        <v>16</v>
      </c>
      <c r="N562" s="127" t="str">
        <f t="shared" si="80"/>
        <v>00000000/Z_PEG</v>
      </c>
      <c r="O562" s="236">
        <f t="shared" si="81"/>
        <v>0</v>
      </c>
      <c r="P562" s="236">
        <f t="shared" si="82"/>
        <v>0</v>
      </c>
      <c r="Q562" s="236">
        <f t="shared" si="82"/>
        <v>0</v>
      </c>
      <c r="R562" s="236">
        <f t="shared" si="82"/>
        <v>0</v>
      </c>
      <c r="S562" s="238">
        <f>IF(O562=1,0,IF(P562=1,'WHT Rates - MPEG HEVC VIA'!$H$3,IF(Q562=1,'WHT Rates - MPEG HEVC VIA'!$H$11,IF(R562=1,'Via Summary'!$B$9,_xlfn.XLOOKUP(D562,'WHT Rates'!$B$4:$B$56,'WHT Rates'!$C$4:$C$56)/100))))</f>
        <v>0</v>
      </c>
      <c r="T562" s="244">
        <f t="shared" si="83"/>
        <v>0</v>
      </c>
      <c r="U562" s="238">
        <f>IF(O562=1,0,IF(P562=1,'WHT Rates - MPEG HEVC VIA'!$H$3,IF(Q562=1,'WHT Rates - MPEG HEVC VIA'!$H$11,IF(R562=1,'Via Summary'!$B$9,_xlfn.XLOOKUP(D562,'WHT Rates'!$B$4:$B$56,'WHT Rates'!$E$4:$E$56)/100))))</f>
        <v>0</v>
      </c>
      <c r="V562" s="244">
        <f t="shared" si="84"/>
        <v>0</v>
      </c>
      <c r="W562" s="251"/>
      <c r="X562" s="128">
        <f t="shared" si="85"/>
        <v>0</v>
      </c>
      <c r="Y562" s="128">
        <f t="shared" si="86"/>
        <v>0</v>
      </c>
      <c r="Z562" s="251"/>
      <c r="AA562" s="251"/>
      <c r="AB562" s="251"/>
    </row>
    <row r="563" spans="1:28" s="127" customFormat="1" x14ac:dyDescent="0.35">
      <c r="A563" s="214" t="s">
        <v>462</v>
      </c>
      <c r="B563" s="215">
        <v>107336</v>
      </c>
      <c r="C563" s="215" t="s">
        <v>197</v>
      </c>
      <c r="D563" s="215" t="s">
        <v>198</v>
      </c>
      <c r="E563" s="215">
        <v>70454713</v>
      </c>
      <c r="F563" s="215">
        <v>10</v>
      </c>
      <c r="G563" s="215" t="s">
        <v>717</v>
      </c>
      <c r="H563" s="221" t="s">
        <v>1582</v>
      </c>
      <c r="I563" s="234" t="s">
        <v>978</v>
      </c>
      <c r="J563" s="207"/>
      <c r="K563" s="211">
        <v>25983.9</v>
      </c>
      <c r="L563" s="127" t="str">
        <f t="shared" si="79"/>
        <v>0070454713000010</v>
      </c>
      <c r="M563" s="127">
        <f t="shared" si="87"/>
        <v>16</v>
      </c>
      <c r="N563" s="127" t="str">
        <f t="shared" si="80"/>
        <v>00000000/Z_DMT</v>
      </c>
      <c r="O563" s="236">
        <f t="shared" si="81"/>
        <v>0</v>
      </c>
      <c r="P563" s="236">
        <f t="shared" si="82"/>
        <v>0</v>
      </c>
      <c r="Q563" s="236">
        <f t="shared" si="82"/>
        <v>0</v>
      </c>
      <c r="R563" s="236">
        <f t="shared" si="82"/>
        <v>0</v>
      </c>
      <c r="S563" s="238">
        <f>IF(O563=1,0,IF(P563=1,'WHT Rates - MPEG HEVC VIA'!$H$3,IF(Q563=1,'WHT Rates - MPEG HEVC VIA'!$H$11,IF(R563=1,'Via Summary'!$B$9,_xlfn.XLOOKUP(D563,'WHT Rates'!$B$4:$B$56,'WHT Rates'!$C$4:$C$56)/100))))</f>
        <v>0.10920000000000001</v>
      </c>
      <c r="T563" s="244">
        <f t="shared" si="83"/>
        <v>0</v>
      </c>
      <c r="U563" s="238">
        <f>IF(O563=1,0,IF(P563=1,'WHT Rates - MPEG HEVC VIA'!$H$3,IF(Q563=1,'WHT Rates - MPEG HEVC VIA'!$H$11,IF(R563=1,'Via Summary'!$B$9,_xlfn.XLOOKUP(D563,'WHT Rates'!$B$4:$B$56,'WHT Rates'!$E$4:$E$56)/100))))</f>
        <v>0.1</v>
      </c>
      <c r="V563" s="244">
        <f t="shared" si="84"/>
        <v>2598.3900000000003</v>
      </c>
      <c r="W563" s="251"/>
      <c r="X563" s="128">
        <f t="shared" si="85"/>
        <v>0</v>
      </c>
      <c r="Y563" s="128">
        <f t="shared" si="86"/>
        <v>-2598.39</v>
      </c>
      <c r="Z563" s="251"/>
      <c r="AA563" s="251"/>
      <c r="AB563" s="251"/>
    </row>
    <row r="564" spans="1:28" s="127" customFormat="1" x14ac:dyDescent="0.35">
      <c r="A564" s="214" t="s">
        <v>89</v>
      </c>
      <c r="B564" s="215">
        <v>105228</v>
      </c>
      <c r="C564" s="215" t="s">
        <v>77</v>
      </c>
      <c r="D564" s="215" t="s">
        <v>78</v>
      </c>
      <c r="E564" s="215">
        <v>70454896</v>
      </c>
      <c r="F564" s="215">
        <v>10</v>
      </c>
      <c r="G564" s="215" t="s">
        <v>704</v>
      </c>
      <c r="H564" s="221" t="s">
        <v>1583</v>
      </c>
      <c r="I564" s="234" t="s">
        <v>978</v>
      </c>
      <c r="J564" s="207">
        <v>26780.33</v>
      </c>
      <c r="K564" s="211"/>
      <c r="L564" s="127" t="str">
        <f t="shared" si="79"/>
        <v>0070454896000010</v>
      </c>
      <c r="M564" s="127">
        <f t="shared" si="87"/>
        <v>16</v>
      </c>
      <c r="N564" s="127" t="str">
        <f t="shared" si="80"/>
        <v>00000000/Z_CVD</v>
      </c>
      <c r="O564" s="236">
        <f t="shared" si="81"/>
        <v>0</v>
      </c>
      <c r="P564" s="236">
        <f t="shared" si="82"/>
        <v>0</v>
      </c>
      <c r="Q564" s="236">
        <f t="shared" si="82"/>
        <v>0</v>
      </c>
      <c r="R564" s="236">
        <f t="shared" si="82"/>
        <v>0</v>
      </c>
      <c r="S564" s="238">
        <f>IF(O564=1,0,IF(P564=1,'WHT Rates - MPEG HEVC VIA'!$H$3,IF(Q564=1,'WHT Rates - MPEG HEVC VIA'!$H$11,IF(R564=1,'Via Summary'!$B$9,_xlfn.XLOOKUP(D564,'WHT Rates'!$B$4:$B$56,'WHT Rates'!$C$4:$C$56)/100))))</f>
        <v>0</v>
      </c>
      <c r="T564" s="244">
        <f t="shared" si="83"/>
        <v>0</v>
      </c>
      <c r="U564" s="238">
        <f>IF(O564=1,0,IF(P564=1,'WHT Rates - MPEG HEVC VIA'!$H$3,IF(Q564=1,'WHT Rates - MPEG HEVC VIA'!$H$11,IF(R564=1,'Via Summary'!$B$9,_xlfn.XLOOKUP(D564,'WHT Rates'!$B$4:$B$56,'WHT Rates'!$E$4:$E$56)/100))))</f>
        <v>0</v>
      </c>
      <c r="V564" s="244">
        <f t="shared" si="84"/>
        <v>0</v>
      </c>
      <c r="W564" s="251"/>
      <c r="X564" s="128">
        <f t="shared" si="85"/>
        <v>0</v>
      </c>
      <c r="Y564" s="128">
        <f t="shared" si="86"/>
        <v>0</v>
      </c>
      <c r="Z564" s="251"/>
      <c r="AA564" s="251"/>
      <c r="AB564" s="251"/>
    </row>
    <row r="565" spans="1:28" s="127" customFormat="1" x14ac:dyDescent="0.35">
      <c r="A565" s="214" t="s">
        <v>89</v>
      </c>
      <c r="B565" s="215">
        <v>105228</v>
      </c>
      <c r="C565" s="215" t="s">
        <v>77</v>
      </c>
      <c r="D565" s="215" t="s">
        <v>78</v>
      </c>
      <c r="E565" s="215">
        <v>70454896</v>
      </c>
      <c r="F565" s="215">
        <v>20</v>
      </c>
      <c r="G565" s="215" t="s">
        <v>703</v>
      </c>
      <c r="H565" s="221" t="s">
        <v>1584</v>
      </c>
      <c r="I565" s="234" t="s">
        <v>978</v>
      </c>
      <c r="J565" s="207">
        <v>21084.78</v>
      </c>
      <c r="K565" s="211"/>
      <c r="L565" s="127" t="str">
        <f t="shared" si="79"/>
        <v>0070454896000020</v>
      </c>
      <c r="M565" s="127">
        <f t="shared" si="87"/>
        <v>16</v>
      </c>
      <c r="N565" s="127" t="str">
        <f t="shared" si="80"/>
        <v>00000000/Z_CBD</v>
      </c>
      <c r="O565" s="236">
        <f t="shared" si="81"/>
        <v>0</v>
      </c>
      <c r="P565" s="236">
        <f t="shared" si="82"/>
        <v>0</v>
      </c>
      <c r="Q565" s="236">
        <f t="shared" si="82"/>
        <v>0</v>
      </c>
      <c r="R565" s="236">
        <f t="shared" si="82"/>
        <v>0</v>
      </c>
      <c r="S565" s="238">
        <f>IF(O565=1,0,IF(P565=1,'WHT Rates - MPEG HEVC VIA'!$H$3,IF(Q565=1,'WHT Rates - MPEG HEVC VIA'!$H$11,IF(R565=1,'Via Summary'!$B$9,_xlfn.XLOOKUP(D565,'WHT Rates'!$B$4:$B$56,'WHT Rates'!$C$4:$C$56)/100))))</f>
        <v>0</v>
      </c>
      <c r="T565" s="244">
        <f t="shared" si="83"/>
        <v>0</v>
      </c>
      <c r="U565" s="238">
        <f>IF(O565=1,0,IF(P565=1,'WHT Rates - MPEG HEVC VIA'!$H$3,IF(Q565=1,'WHT Rates - MPEG HEVC VIA'!$H$11,IF(R565=1,'Via Summary'!$B$9,_xlfn.XLOOKUP(D565,'WHT Rates'!$B$4:$B$56,'WHT Rates'!$E$4:$E$56)/100))))</f>
        <v>0</v>
      </c>
      <c r="V565" s="244">
        <f t="shared" si="84"/>
        <v>0</v>
      </c>
      <c r="W565" s="251"/>
      <c r="X565" s="128">
        <f t="shared" si="85"/>
        <v>0</v>
      </c>
      <c r="Y565" s="128">
        <f t="shared" si="86"/>
        <v>0</v>
      </c>
      <c r="Z565" s="251"/>
      <c r="AA565" s="251"/>
      <c r="AB565" s="251"/>
    </row>
    <row r="566" spans="1:28" s="127" customFormat="1" x14ac:dyDescent="0.35">
      <c r="A566" s="214" t="s">
        <v>89</v>
      </c>
      <c r="B566" s="215">
        <v>105228</v>
      </c>
      <c r="C566" s="215" t="s">
        <v>77</v>
      </c>
      <c r="D566" s="215" t="s">
        <v>78</v>
      </c>
      <c r="E566" s="215">
        <v>70454896</v>
      </c>
      <c r="F566" s="215">
        <v>30</v>
      </c>
      <c r="G566" s="215" t="s">
        <v>704</v>
      </c>
      <c r="H566" s="221" t="s">
        <v>1585</v>
      </c>
      <c r="I566" s="234" t="s">
        <v>978</v>
      </c>
      <c r="J566" s="207">
        <v>4738.88</v>
      </c>
      <c r="K566" s="211"/>
      <c r="L566" s="127" t="str">
        <f t="shared" si="79"/>
        <v>0070454896000030</v>
      </c>
      <c r="M566" s="127">
        <f t="shared" si="87"/>
        <v>16</v>
      </c>
      <c r="N566" s="127" t="str">
        <f t="shared" si="80"/>
        <v>00000000/Z_CVD</v>
      </c>
      <c r="O566" s="236">
        <f t="shared" si="81"/>
        <v>0</v>
      </c>
      <c r="P566" s="236">
        <f t="shared" si="82"/>
        <v>0</v>
      </c>
      <c r="Q566" s="236">
        <f t="shared" si="82"/>
        <v>0</v>
      </c>
      <c r="R566" s="236">
        <f t="shared" si="82"/>
        <v>0</v>
      </c>
      <c r="S566" s="238">
        <f>IF(O566=1,0,IF(P566=1,'WHT Rates - MPEG HEVC VIA'!$H$3,IF(Q566=1,'WHT Rates - MPEG HEVC VIA'!$H$11,IF(R566=1,'Via Summary'!$B$9,_xlfn.XLOOKUP(D566,'WHT Rates'!$B$4:$B$56,'WHT Rates'!$C$4:$C$56)/100))))</f>
        <v>0</v>
      </c>
      <c r="T566" s="244">
        <f t="shared" si="83"/>
        <v>0</v>
      </c>
      <c r="U566" s="238">
        <f>IF(O566=1,0,IF(P566=1,'WHT Rates - MPEG HEVC VIA'!$H$3,IF(Q566=1,'WHT Rates - MPEG HEVC VIA'!$H$11,IF(R566=1,'Via Summary'!$B$9,_xlfn.XLOOKUP(D566,'WHT Rates'!$B$4:$B$56,'WHT Rates'!$E$4:$E$56)/100))))</f>
        <v>0</v>
      </c>
      <c r="V566" s="244">
        <f t="shared" si="84"/>
        <v>0</v>
      </c>
      <c r="W566" s="251"/>
      <c r="X566" s="128">
        <f t="shared" si="85"/>
        <v>0</v>
      </c>
      <c r="Y566" s="128">
        <f t="shared" si="86"/>
        <v>0</v>
      </c>
      <c r="Z566" s="251"/>
      <c r="AA566" s="251"/>
      <c r="AB566" s="251"/>
    </row>
    <row r="567" spans="1:28" s="127" customFormat="1" x14ac:dyDescent="0.35">
      <c r="A567" s="214" t="s">
        <v>89</v>
      </c>
      <c r="B567" s="215">
        <v>105228</v>
      </c>
      <c r="C567" s="215" t="s">
        <v>77</v>
      </c>
      <c r="D567" s="215" t="s">
        <v>78</v>
      </c>
      <c r="E567" s="215">
        <v>70454896</v>
      </c>
      <c r="F567" s="215">
        <v>40</v>
      </c>
      <c r="G567" s="215" t="s">
        <v>707</v>
      </c>
      <c r="H567" s="221" t="s">
        <v>1586</v>
      </c>
      <c r="I567" s="234" t="s">
        <v>978</v>
      </c>
      <c r="J567" s="207">
        <v>776.19</v>
      </c>
      <c r="K567" s="211"/>
      <c r="L567" s="127" t="str">
        <f t="shared" si="79"/>
        <v>0070454896000040</v>
      </c>
      <c r="M567" s="127">
        <f t="shared" si="87"/>
        <v>16</v>
      </c>
      <c r="N567" s="127" t="str">
        <f t="shared" si="80"/>
        <v>00000000/Z_SDC</v>
      </c>
      <c r="O567" s="236">
        <f t="shared" si="81"/>
        <v>0</v>
      </c>
      <c r="P567" s="236">
        <f t="shared" si="82"/>
        <v>0</v>
      </c>
      <c r="Q567" s="236">
        <f t="shared" si="82"/>
        <v>0</v>
      </c>
      <c r="R567" s="236">
        <f t="shared" si="82"/>
        <v>0</v>
      </c>
      <c r="S567" s="238">
        <f>IF(O567=1,0,IF(P567=1,'WHT Rates - MPEG HEVC VIA'!$H$3,IF(Q567=1,'WHT Rates - MPEG HEVC VIA'!$H$11,IF(R567=1,'Via Summary'!$B$9,_xlfn.XLOOKUP(D567,'WHT Rates'!$B$4:$B$56,'WHT Rates'!$C$4:$C$56)/100))))</f>
        <v>0</v>
      </c>
      <c r="T567" s="244">
        <f t="shared" si="83"/>
        <v>0</v>
      </c>
      <c r="U567" s="238">
        <f>IF(O567=1,0,IF(P567=1,'WHT Rates - MPEG HEVC VIA'!$H$3,IF(Q567=1,'WHT Rates - MPEG HEVC VIA'!$H$11,IF(R567=1,'Via Summary'!$B$9,_xlfn.XLOOKUP(D567,'WHT Rates'!$B$4:$B$56,'WHT Rates'!$E$4:$E$56)/100))))</f>
        <v>0</v>
      </c>
      <c r="V567" s="244">
        <f t="shared" si="84"/>
        <v>0</v>
      </c>
      <c r="W567" s="251"/>
      <c r="X567" s="128">
        <f t="shared" si="85"/>
        <v>0</v>
      </c>
      <c r="Y567" s="128">
        <f t="shared" si="86"/>
        <v>0</v>
      </c>
      <c r="Z567" s="251"/>
      <c r="AA567" s="251"/>
      <c r="AB567" s="251"/>
    </row>
    <row r="568" spans="1:28" s="127" customFormat="1" x14ac:dyDescent="0.35">
      <c r="A568" s="214" t="s">
        <v>89</v>
      </c>
      <c r="B568" s="215">
        <v>105228</v>
      </c>
      <c r="C568" s="215" t="s">
        <v>77</v>
      </c>
      <c r="D568" s="215" t="s">
        <v>78</v>
      </c>
      <c r="E568" s="215">
        <v>70454896</v>
      </c>
      <c r="F568" s="215">
        <v>50</v>
      </c>
      <c r="G568" s="215" t="s">
        <v>707</v>
      </c>
      <c r="H568" s="221" t="s">
        <v>1587</v>
      </c>
      <c r="I568" s="234" t="s">
        <v>978</v>
      </c>
      <c r="J568" s="207">
        <v>86199.98</v>
      </c>
      <c r="K568" s="211"/>
      <c r="L568" s="127" t="str">
        <f t="shared" si="79"/>
        <v>0070454896000050</v>
      </c>
      <c r="M568" s="127">
        <f t="shared" si="87"/>
        <v>16</v>
      </c>
      <c r="N568" s="127" t="str">
        <f t="shared" si="80"/>
        <v>00000000/Z_SDC</v>
      </c>
      <c r="O568" s="236">
        <f t="shared" si="81"/>
        <v>0</v>
      </c>
      <c r="P568" s="236">
        <f t="shared" si="82"/>
        <v>0</v>
      </c>
      <c r="Q568" s="236">
        <f t="shared" si="82"/>
        <v>0</v>
      </c>
      <c r="R568" s="236">
        <f t="shared" si="82"/>
        <v>0</v>
      </c>
      <c r="S568" s="238">
        <f>IF(O568=1,0,IF(P568=1,'WHT Rates - MPEG HEVC VIA'!$H$3,IF(Q568=1,'WHT Rates - MPEG HEVC VIA'!$H$11,IF(R568=1,'Via Summary'!$B$9,_xlfn.XLOOKUP(D568,'WHT Rates'!$B$4:$B$56,'WHT Rates'!$C$4:$C$56)/100))))</f>
        <v>0</v>
      </c>
      <c r="T568" s="244">
        <f t="shared" si="83"/>
        <v>0</v>
      </c>
      <c r="U568" s="238">
        <f>IF(O568=1,0,IF(P568=1,'WHT Rates - MPEG HEVC VIA'!$H$3,IF(Q568=1,'WHT Rates - MPEG HEVC VIA'!$H$11,IF(R568=1,'Via Summary'!$B$9,_xlfn.XLOOKUP(D568,'WHT Rates'!$B$4:$B$56,'WHT Rates'!$E$4:$E$56)/100))))</f>
        <v>0</v>
      </c>
      <c r="V568" s="244">
        <f t="shared" si="84"/>
        <v>0</v>
      </c>
      <c r="W568" s="251"/>
      <c r="X568" s="128">
        <f t="shared" si="85"/>
        <v>0</v>
      </c>
      <c r="Y568" s="128">
        <f t="shared" si="86"/>
        <v>0</v>
      </c>
      <c r="Z568" s="251"/>
      <c r="AA568" s="251"/>
      <c r="AB568" s="251"/>
    </row>
    <row r="569" spans="1:28" s="127" customFormat="1" x14ac:dyDescent="0.35">
      <c r="A569" s="214" t="s">
        <v>89</v>
      </c>
      <c r="B569" s="215">
        <v>105228</v>
      </c>
      <c r="C569" s="215" t="s">
        <v>77</v>
      </c>
      <c r="D569" s="215" t="s">
        <v>78</v>
      </c>
      <c r="E569" s="215">
        <v>70454896</v>
      </c>
      <c r="F569" s="215">
        <v>60</v>
      </c>
      <c r="G569" s="215" t="s">
        <v>707</v>
      </c>
      <c r="H569" s="221" t="s">
        <v>1588</v>
      </c>
      <c r="I569" s="234" t="s">
        <v>978</v>
      </c>
      <c r="J569" s="207">
        <v>2034.41</v>
      </c>
      <c r="K569" s="211"/>
      <c r="L569" s="127" t="str">
        <f t="shared" si="79"/>
        <v>0070454896000060</v>
      </c>
      <c r="M569" s="127">
        <f t="shared" si="87"/>
        <v>16</v>
      </c>
      <c r="N569" s="127" t="str">
        <f t="shared" si="80"/>
        <v>00000000/Z_SDC</v>
      </c>
      <c r="O569" s="236">
        <f t="shared" si="81"/>
        <v>0</v>
      </c>
      <c r="P569" s="236">
        <f t="shared" si="82"/>
        <v>0</v>
      </c>
      <c r="Q569" s="236">
        <f t="shared" si="82"/>
        <v>0</v>
      </c>
      <c r="R569" s="236">
        <f t="shared" si="82"/>
        <v>0</v>
      </c>
      <c r="S569" s="238">
        <f>IF(O569=1,0,IF(P569=1,'WHT Rates - MPEG HEVC VIA'!$H$3,IF(Q569=1,'WHT Rates - MPEG HEVC VIA'!$H$11,IF(R569=1,'Via Summary'!$B$9,_xlfn.XLOOKUP(D569,'WHT Rates'!$B$4:$B$56,'WHT Rates'!$C$4:$C$56)/100))))</f>
        <v>0</v>
      </c>
      <c r="T569" s="244">
        <f t="shared" si="83"/>
        <v>0</v>
      </c>
      <c r="U569" s="238">
        <f>IF(O569=1,0,IF(P569=1,'WHT Rates - MPEG HEVC VIA'!$H$3,IF(Q569=1,'WHT Rates - MPEG HEVC VIA'!$H$11,IF(R569=1,'Via Summary'!$B$9,_xlfn.XLOOKUP(D569,'WHT Rates'!$B$4:$B$56,'WHT Rates'!$E$4:$E$56)/100))))</f>
        <v>0</v>
      </c>
      <c r="V569" s="244">
        <f t="shared" si="84"/>
        <v>0</v>
      </c>
      <c r="W569" s="251"/>
      <c r="X569" s="128">
        <f t="shared" si="85"/>
        <v>0</v>
      </c>
      <c r="Y569" s="128">
        <f t="shared" si="86"/>
        <v>0</v>
      </c>
      <c r="Z569" s="251"/>
      <c r="AA569" s="251"/>
      <c r="AB569" s="251"/>
    </row>
    <row r="570" spans="1:28" s="127" customFormat="1" x14ac:dyDescent="0.35">
      <c r="A570" s="214" t="s">
        <v>89</v>
      </c>
      <c r="B570" s="215">
        <v>105228</v>
      </c>
      <c r="C570" s="215" t="s">
        <v>77</v>
      </c>
      <c r="D570" s="215" t="s">
        <v>78</v>
      </c>
      <c r="E570" s="215">
        <v>70454896</v>
      </c>
      <c r="F570" s="215">
        <v>70</v>
      </c>
      <c r="G570" s="215" t="s">
        <v>707</v>
      </c>
      <c r="H570" s="221" t="s">
        <v>1589</v>
      </c>
      <c r="I570" s="234" t="s">
        <v>978</v>
      </c>
      <c r="J570" s="207">
        <v>36684.61</v>
      </c>
      <c r="K570" s="211"/>
      <c r="L570" s="127" t="str">
        <f t="shared" si="79"/>
        <v>0070454896000070</v>
      </c>
      <c r="M570" s="127">
        <f t="shared" si="87"/>
        <v>16</v>
      </c>
      <c r="N570" s="127" t="str">
        <f t="shared" si="80"/>
        <v>00000000/Z_SDC</v>
      </c>
      <c r="O570" s="236">
        <f t="shared" si="81"/>
        <v>0</v>
      </c>
      <c r="P570" s="236">
        <f t="shared" si="82"/>
        <v>0</v>
      </c>
      <c r="Q570" s="236">
        <f t="shared" si="82"/>
        <v>0</v>
      </c>
      <c r="R570" s="236">
        <f t="shared" si="82"/>
        <v>0</v>
      </c>
      <c r="S570" s="238">
        <f>IF(O570=1,0,IF(P570=1,'WHT Rates - MPEG HEVC VIA'!$H$3,IF(Q570=1,'WHT Rates - MPEG HEVC VIA'!$H$11,IF(R570=1,'Via Summary'!$B$9,_xlfn.XLOOKUP(D570,'WHT Rates'!$B$4:$B$56,'WHT Rates'!$C$4:$C$56)/100))))</f>
        <v>0</v>
      </c>
      <c r="T570" s="244">
        <f t="shared" si="83"/>
        <v>0</v>
      </c>
      <c r="U570" s="238">
        <f>IF(O570=1,0,IF(P570=1,'WHT Rates - MPEG HEVC VIA'!$H$3,IF(Q570=1,'WHT Rates - MPEG HEVC VIA'!$H$11,IF(R570=1,'Via Summary'!$B$9,_xlfn.XLOOKUP(D570,'WHT Rates'!$B$4:$B$56,'WHT Rates'!$E$4:$E$56)/100))))</f>
        <v>0</v>
      </c>
      <c r="V570" s="244">
        <f t="shared" si="84"/>
        <v>0</v>
      </c>
      <c r="W570" s="251"/>
      <c r="X570" s="128">
        <f t="shared" ref="X570:X633" si="88">ROUND(-1*T570,2)</f>
        <v>0</v>
      </c>
      <c r="Y570" s="128">
        <f t="shared" ref="Y570:Y633" si="89">ROUND(-1*V570,2)</f>
        <v>0</v>
      </c>
      <c r="Z570" s="251"/>
      <c r="AA570" s="251"/>
      <c r="AB570" s="251"/>
    </row>
    <row r="571" spans="1:28" s="127" customFormat="1" x14ac:dyDescent="0.35">
      <c r="A571" s="214" t="s">
        <v>89</v>
      </c>
      <c r="B571" s="215">
        <v>105228</v>
      </c>
      <c r="C571" s="215" t="s">
        <v>77</v>
      </c>
      <c r="D571" s="215" t="s">
        <v>78</v>
      </c>
      <c r="E571" s="215">
        <v>70454896</v>
      </c>
      <c r="F571" s="215">
        <v>80</v>
      </c>
      <c r="G571" s="215" t="s">
        <v>707</v>
      </c>
      <c r="H571" s="221" t="s">
        <v>1590</v>
      </c>
      <c r="I571" s="234" t="s">
        <v>978</v>
      </c>
      <c r="J571" s="207">
        <v>6.8</v>
      </c>
      <c r="K571" s="211"/>
      <c r="L571" s="127" t="str">
        <f t="shared" si="79"/>
        <v>0070454896000080</v>
      </c>
      <c r="M571" s="127">
        <f t="shared" si="87"/>
        <v>16</v>
      </c>
      <c r="N571" s="127" t="str">
        <f t="shared" si="80"/>
        <v>00000000/Z_SDC</v>
      </c>
      <c r="O571" s="236">
        <f t="shared" si="81"/>
        <v>0</v>
      </c>
      <c r="P571" s="236">
        <f t="shared" si="82"/>
        <v>0</v>
      </c>
      <c r="Q571" s="236">
        <f t="shared" si="82"/>
        <v>0</v>
      </c>
      <c r="R571" s="236">
        <f t="shared" si="82"/>
        <v>0</v>
      </c>
      <c r="S571" s="238">
        <f>IF(O571=1,0,IF(P571=1,'WHT Rates - MPEG HEVC VIA'!$H$3,IF(Q571=1,'WHT Rates - MPEG HEVC VIA'!$H$11,IF(R571=1,'Via Summary'!$B$9,_xlfn.XLOOKUP(D571,'WHT Rates'!$B$4:$B$56,'WHT Rates'!$C$4:$C$56)/100))))</f>
        <v>0</v>
      </c>
      <c r="T571" s="244">
        <f t="shared" si="83"/>
        <v>0</v>
      </c>
      <c r="U571" s="238">
        <f>IF(O571=1,0,IF(P571=1,'WHT Rates - MPEG HEVC VIA'!$H$3,IF(Q571=1,'WHT Rates - MPEG HEVC VIA'!$H$11,IF(R571=1,'Via Summary'!$B$9,_xlfn.XLOOKUP(D571,'WHT Rates'!$B$4:$B$56,'WHT Rates'!$E$4:$E$56)/100))))</f>
        <v>0</v>
      </c>
      <c r="V571" s="244">
        <f t="shared" si="84"/>
        <v>0</v>
      </c>
      <c r="W571" s="251"/>
      <c r="X571" s="128">
        <f t="shared" si="88"/>
        <v>0</v>
      </c>
      <c r="Y571" s="128">
        <f t="shared" si="89"/>
        <v>0</v>
      </c>
      <c r="Z571" s="251"/>
      <c r="AA571" s="251"/>
      <c r="AB571" s="251"/>
    </row>
    <row r="572" spans="1:28" s="127" customFormat="1" x14ac:dyDescent="0.35">
      <c r="A572" s="214" t="s">
        <v>89</v>
      </c>
      <c r="B572" s="215">
        <v>105228</v>
      </c>
      <c r="C572" s="215" t="s">
        <v>77</v>
      </c>
      <c r="D572" s="215" t="s">
        <v>78</v>
      </c>
      <c r="E572" s="215">
        <v>70454896</v>
      </c>
      <c r="F572" s="215">
        <v>90</v>
      </c>
      <c r="G572" s="215" t="s">
        <v>708</v>
      </c>
      <c r="H572" s="221" t="s">
        <v>1591</v>
      </c>
      <c r="I572" s="234" t="s">
        <v>978</v>
      </c>
      <c r="J572" s="207">
        <v>13</v>
      </c>
      <c r="K572" s="211"/>
      <c r="L572" s="127" t="str">
        <f t="shared" si="79"/>
        <v>0070454896000090</v>
      </c>
      <c r="M572" s="127">
        <f t="shared" si="87"/>
        <v>16</v>
      </c>
      <c r="N572" s="127" t="str">
        <f t="shared" si="80"/>
        <v>00000000/Z_ATV</v>
      </c>
      <c r="O572" s="236">
        <f t="shared" si="81"/>
        <v>0</v>
      </c>
      <c r="P572" s="236">
        <f t="shared" si="82"/>
        <v>0</v>
      </c>
      <c r="Q572" s="236">
        <f t="shared" si="82"/>
        <v>0</v>
      </c>
      <c r="R572" s="236">
        <f t="shared" si="82"/>
        <v>0</v>
      </c>
      <c r="S572" s="238">
        <f>IF(O572=1,0,IF(P572=1,'WHT Rates - MPEG HEVC VIA'!$H$3,IF(Q572=1,'WHT Rates - MPEG HEVC VIA'!$H$11,IF(R572=1,'Via Summary'!$B$9,_xlfn.XLOOKUP(D572,'WHT Rates'!$B$4:$B$56,'WHT Rates'!$C$4:$C$56)/100))))</f>
        <v>0</v>
      </c>
      <c r="T572" s="244">
        <f t="shared" si="83"/>
        <v>0</v>
      </c>
      <c r="U572" s="238">
        <f>IF(O572=1,0,IF(P572=1,'WHT Rates - MPEG HEVC VIA'!$H$3,IF(Q572=1,'WHT Rates - MPEG HEVC VIA'!$H$11,IF(R572=1,'Via Summary'!$B$9,_xlfn.XLOOKUP(D572,'WHT Rates'!$B$4:$B$56,'WHT Rates'!$E$4:$E$56)/100))))</f>
        <v>0</v>
      </c>
      <c r="V572" s="244">
        <f t="shared" si="84"/>
        <v>0</v>
      </c>
      <c r="W572" s="251"/>
      <c r="X572" s="128">
        <f t="shared" si="88"/>
        <v>0</v>
      </c>
      <c r="Y572" s="128">
        <f t="shared" si="89"/>
        <v>0</v>
      </c>
      <c r="Z572" s="251"/>
      <c r="AA572" s="251"/>
      <c r="AB572" s="251"/>
    </row>
    <row r="573" spans="1:28" s="127" customFormat="1" x14ac:dyDescent="0.35">
      <c r="A573" s="214" t="s">
        <v>89</v>
      </c>
      <c r="B573" s="215">
        <v>105228</v>
      </c>
      <c r="C573" s="215" t="s">
        <v>77</v>
      </c>
      <c r="D573" s="215" t="s">
        <v>78</v>
      </c>
      <c r="E573" s="215">
        <v>70454896</v>
      </c>
      <c r="F573" s="215">
        <v>100</v>
      </c>
      <c r="G573" s="215" t="s">
        <v>694</v>
      </c>
      <c r="H573" s="221" t="s">
        <v>1592</v>
      </c>
      <c r="I573" s="234" t="s">
        <v>978</v>
      </c>
      <c r="J573" s="207">
        <v>8136.96</v>
      </c>
      <c r="K573" s="211"/>
      <c r="L573" s="127" t="str">
        <f t="shared" si="79"/>
        <v>0070454896000100</v>
      </c>
      <c r="M573" s="127">
        <f t="shared" si="87"/>
        <v>16</v>
      </c>
      <c r="N573" s="127" t="str">
        <f t="shared" si="80"/>
        <v>00000000/Z_DTV</v>
      </c>
      <c r="O573" s="236">
        <f t="shared" si="81"/>
        <v>0</v>
      </c>
      <c r="P573" s="236">
        <f t="shared" si="82"/>
        <v>0</v>
      </c>
      <c r="Q573" s="236">
        <f t="shared" si="82"/>
        <v>0</v>
      </c>
      <c r="R573" s="236">
        <f t="shared" si="82"/>
        <v>0</v>
      </c>
      <c r="S573" s="238">
        <f>IF(O573=1,0,IF(P573=1,'WHT Rates - MPEG HEVC VIA'!$H$3,IF(Q573=1,'WHT Rates - MPEG HEVC VIA'!$H$11,IF(R573=1,'Via Summary'!$B$9,_xlfn.XLOOKUP(D573,'WHT Rates'!$B$4:$B$56,'WHT Rates'!$C$4:$C$56)/100))))</f>
        <v>0</v>
      </c>
      <c r="T573" s="244">
        <f t="shared" si="83"/>
        <v>0</v>
      </c>
      <c r="U573" s="238">
        <f>IF(O573=1,0,IF(P573=1,'WHT Rates - MPEG HEVC VIA'!$H$3,IF(Q573=1,'WHT Rates - MPEG HEVC VIA'!$H$11,IF(R573=1,'Via Summary'!$B$9,_xlfn.XLOOKUP(D573,'WHT Rates'!$B$4:$B$56,'WHT Rates'!$E$4:$E$56)/100))))</f>
        <v>0</v>
      </c>
      <c r="V573" s="244">
        <f t="shared" si="84"/>
        <v>0</v>
      </c>
      <c r="W573" s="251"/>
      <c r="X573" s="128">
        <f t="shared" si="88"/>
        <v>0</v>
      </c>
      <c r="Y573" s="128">
        <f t="shared" si="89"/>
        <v>0</v>
      </c>
      <c r="Z573" s="251"/>
      <c r="AA573" s="251"/>
      <c r="AB573" s="251"/>
    </row>
    <row r="574" spans="1:28" s="127" customFormat="1" x14ac:dyDescent="0.35">
      <c r="A574" s="214" t="s">
        <v>89</v>
      </c>
      <c r="B574" s="215">
        <v>105228</v>
      </c>
      <c r="C574" s="215" t="s">
        <v>77</v>
      </c>
      <c r="D574" s="215" t="s">
        <v>78</v>
      </c>
      <c r="E574" s="215">
        <v>70454896</v>
      </c>
      <c r="F574" s="215">
        <v>110</v>
      </c>
      <c r="G574" s="215" t="s">
        <v>768</v>
      </c>
      <c r="H574" s="221" t="s">
        <v>1593</v>
      </c>
      <c r="I574" s="234" t="s">
        <v>978</v>
      </c>
      <c r="J574" s="207">
        <v>7672.14</v>
      </c>
      <c r="K574" s="211"/>
      <c r="L574" s="127" t="str">
        <f t="shared" si="79"/>
        <v>0070454896000110</v>
      </c>
      <c r="M574" s="127">
        <f t="shared" si="87"/>
        <v>16</v>
      </c>
      <c r="N574" s="127" t="str">
        <f t="shared" si="80"/>
        <v>00000000/Z_TCI2</v>
      </c>
      <c r="O574" s="236">
        <f t="shared" si="81"/>
        <v>0</v>
      </c>
      <c r="P574" s="236">
        <f t="shared" si="82"/>
        <v>0</v>
      </c>
      <c r="Q574" s="236">
        <f t="shared" si="82"/>
        <v>0</v>
      </c>
      <c r="R574" s="236">
        <f t="shared" si="82"/>
        <v>0</v>
      </c>
      <c r="S574" s="238">
        <f>IF(O574=1,0,IF(P574=1,'WHT Rates - MPEG HEVC VIA'!$H$3,IF(Q574=1,'WHT Rates - MPEG HEVC VIA'!$H$11,IF(R574=1,'Via Summary'!$B$9,_xlfn.XLOOKUP(D574,'WHT Rates'!$B$4:$B$56,'WHT Rates'!$C$4:$C$56)/100))))</f>
        <v>0</v>
      </c>
      <c r="T574" s="244">
        <f t="shared" si="83"/>
        <v>0</v>
      </c>
      <c r="U574" s="238">
        <f>IF(O574=1,0,IF(P574=1,'WHT Rates - MPEG HEVC VIA'!$H$3,IF(Q574=1,'WHT Rates - MPEG HEVC VIA'!$H$11,IF(R574=1,'Via Summary'!$B$9,_xlfn.XLOOKUP(D574,'WHT Rates'!$B$4:$B$56,'WHT Rates'!$E$4:$E$56)/100))))</f>
        <v>0</v>
      </c>
      <c r="V574" s="244">
        <f t="shared" si="84"/>
        <v>0</v>
      </c>
      <c r="W574" s="251"/>
      <c r="X574" s="128">
        <f t="shared" si="88"/>
        <v>0</v>
      </c>
      <c r="Y574" s="128">
        <f t="shared" si="89"/>
        <v>0</v>
      </c>
      <c r="Z574" s="251"/>
      <c r="AA574" s="251"/>
      <c r="AB574" s="251"/>
    </row>
    <row r="575" spans="1:28" s="127" customFormat="1" x14ac:dyDescent="0.35">
      <c r="A575" s="214" t="s">
        <v>89</v>
      </c>
      <c r="B575" s="215">
        <v>105228</v>
      </c>
      <c r="C575" s="215" t="s">
        <v>77</v>
      </c>
      <c r="D575" s="215" t="s">
        <v>78</v>
      </c>
      <c r="E575" s="215">
        <v>70454896</v>
      </c>
      <c r="F575" s="215">
        <v>120</v>
      </c>
      <c r="G575" s="215" t="s">
        <v>768</v>
      </c>
      <c r="H575" s="221" t="s">
        <v>1594</v>
      </c>
      <c r="I575" s="234" t="s">
        <v>978</v>
      </c>
      <c r="J575" s="207">
        <v>2124.0500000000002</v>
      </c>
      <c r="K575" s="211"/>
      <c r="L575" s="127" t="str">
        <f t="shared" si="79"/>
        <v>0070454896000120</v>
      </c>
      <c r="M575" s="127">
        <f t="shared" si="87"/>
        <v>16</v>
      </c>
      <c r="N575" s="127" t="str">
        <f t="shared" si="80"/>
        <v>00000000/Z_TCI2</v>
      </c>
      <c r="O575" s="236">
        <f t="shared" si="81"/>
        <v>0</v>
      </c>
      <c r="P575" s="236">
        <f t="shared" si="82"/>
        <v>0</v>
      </c>
      <c r="Q575" s="236">
        <f t="shared" si="82"/>
        <v>0</v>
      </c>
      <c r="R575" s="236">
        <f t="shared" si="82"/>
        <v>0</v>
      </c>
      <c r="S575" s="238">
        <f>IF(O575=1,0,IF(P575=1,'WHT Rates - MPEG HEVC VIA'!$H$3,IF(Q575=1,'WHT Rates - MPEG HEVC VIA'!$H$11,IF(R575=1,'Via Summary'!$B$9,_xlfn.XLOOKUP(D575,'WHT Rates'!$B$4:$B$56,'WHT Rates'!$C$4:$C$56)/100))))</f>
        <v>0</v>
      </c>
      <c r="T575" s="244">
        <f t="shared" si="83"/>
        <v>0</v>
      </c>
      <c r="U575" s="238">
        <f>IF(O575=1,0,IF(P575=1,'WHT Rates - MPEG HEVC VIA'!$H$3,IF(Q575=1,'WHT Rates - MPEG HEVC VIA'!$H$11,IF(R575=1,'Via Summary'!$B$9,_xlfn.XLOOKUP(D575,'WHT Rates'!$B$4:$B$56,'WHT Rates'!$E$4:$E$56)/100))))</f>
        <v>0</v>
      </c>
      <c r="V575" s="244">
        <f t="shared" si="84"/>
        <v>0</v>
      </c>
      <c r="W575" s="251"/>
      <c r="X575" s="128">
        <f t="shared" si="88"/>
        <v>0</v>
      </c>
      <c r="Y575" s="128">
        <f t="shared" si="89"/>
        <v>0</v>
      </c>
      <c r="Z575" s="251"/>
      <c r="AA575" s="251"/>
      <c r="AB575" s="251"/>
    </row>
    <row r="576" spans="1:28" s="127" customFormat="1" x14ac:dyDescent="0.35">
      <c r="A576" s="214" t="s">
        <v>89</v>
      </c>
      <c r="B576" s="215">
        <v>105228</v>
      </c>
      <c r="C576" s="215" t="s">
        <v>77</v>
      </c>
      <c r="D576" s="215" t="s">
        <v>78</v>
      </c>
      <c r="E576" s="215">
        <v>70454896</v>
      </c>
      <c r="F576" s="215">
        <v>130</v>
      </c>
      <c r="G576" s="215" t="s">
        <v>768</v>
      </c>
      <c r="H576" s="221" t="s">
        <v>1595</v>
      </c>
      <c r="I576" s="234" t="s">
        <v>978</v>
      </c>
      <c r="J576" s="207">
        <v>2123.85</v>
      </c>
      <c r="K576" s="211"/>
      <c r="L576" s="127" t="str">
        <f t="shared" si="79"/>
        <v>0070454896000130</v>
      </c>
      <c r="M576" s="127">
        <f t="shared" si="87"/>
        <v>16</v>
      </c>
      <c r="N576" s="127" t="str">
        <f t="shared" si="80"/>
        <v>00000000/Z_TCI2</v>
      </c>
      <c r="O576" s="236">
        <f t="shared" si="81"/>
        <v>0</v>
      </c>
      <c r="P576" s="236">
        <f t="shared" si="82"/>
        <v>0</v>
      </c>
      <c r="Q576" s="236">
        <f t="shared" si="82"/>
        <v>0</v>
      </c>
      <c r="R576" s="236">
        <f t="shared" si="82"/>
        <v>0</v>
      </c>
      <c r="S576" s="238">
        <f>IF(O576=1,0,IF(P576=1,'WHT Rates - MPEG HEVC VIA'!$H$3,IF(Q576=1,'WHT Rates - MPEG HEVC VIA'!$H$11,IF(R576=1,'Via Summary'!$B$9,_xlfn.XLOOKUP(D576,'WHT Rates'!$B$4:$B$56,'WHT Rates'!$C$4:$C$56)/100))))</f>
        <v>0</v>
      </c>
      <c r="T576" s="244">
        <f t="shared" si="83"/>
        <v>0</v>
      </c>
      <c r="U576" s="238">
        <f>IF(O576=1,0,IF(P576=1,'WHT Rates - MPEG HEVC VIA'!$H$3,IF(Q576=1,'WHT Rates - MPEG HEVC VIA'!$H$11,IF(R576=1,'Via Summary'!$B$9,_xlfn.XLOOKUP(D576,'WHT Rates'!$B$4:$B$56,'WHT Rates'!$E$4:$E$56)/100))))</f>
        <v>0</v>
      </c>
      <c r="V576" s="244">
        <f t="shared" si="84"/>
        <v>0</v>
      </c>
      <c r="W576" s="251"/>
      <c r="X576" s="128">
        <f t="shared" si="88"/>
        <v>0</v>
      </c>
      <c r="Y576" s="128">
        <f t="shared" si="89"/>
        <v>0</v>
      </c>
      <c r="Z576" s="251"/>
      <c r="AA576" s="251"/>
      <c r="AB576" s="251"/>
    </row>
    <row r="577" spans="1:28" s="127" customFormat="1" x14ac:dyDescent="0.35">
      <c r="A577" s="214" t="s">
        <v>89</v>
      </c>
      <c r="B577" s="215">
        <v>105228</v>
      </c>
      <c r="C577" s="215" t="s">
        <v>77</v>
      </c>
      <c r="D577" s="215" t="s">
        <v>78</v>
      </c>
      <c r="E577" s="215">
        <v>70454896</v>
      </c>
      <c r="F577" s="215">
        <v>140</v>
      </c>
      <c r="G577" s="215" t="s">
        <v>738</v>
      </c>
      <c r="H577" s="221" t="s">
        <v>1596</v>
      </c>
      <c r="I577" s="234" t="s">
        <v>978</v>
      </c>
      <c r="J577" s="207">
        <v>176322.67</v>
      </c>
      <c r="K577" s="211"/>
      <c r="L577" s="127" t="str">
        <f t="shared" si="79"/>
        <v>0070454896000140</v>
      </c>
      <c r="M577" s="127">
        <f t="shared" si="87"/>
        <v>16</v>
      </c>
      <c r="N577" s="127" t="str">
        <f t="shared" si="80"/>
        <v>00000000/Z_DVD-4</v>
      </c>
      <c r="O577" s="236">
        <f t="shared" si="81"/>
        <v>0</v>
      </c>
      <c r="P577" s="236">
        <f t="shared" si="82"/>
        <v>0</v>
      </c>
      <c r="Q577" s="236">
        <f t="shared" si="82"/>
        <v>0</v>
      </c>
      <c r="R577" s="236">
        <f t="shared" si="82"/>
        <v>0</v>
      </c>
      <c r="S577" s="238">
        <f>IF(O577=1,0,IF(P577=1,'WHT Rates - MPEG HEVC VIA'!$H$3,IF(Q577=1,'WHT Rates - MPEG HEVC VIA'!$H$11,IF(R577=1,'Via Summary'!$B$9,_xlfn.XLOOKUP(D577,'WHT Rates'!$B$4:$B$56,'WHT Rates'!$C$4:$C$56)/100))))</f>
        <v>0</v>
      </c>
      <c r="T577" s="244">
        <f t="shared" si="83"/>
        <v>0</v>
      </c>
      <c r="U577" s="238">
        <f>IF(O577=1,0,IF(P577=1,'WHT Rates - MPEG HEVC VIA'!$H$3,IF(Q577=1,'WHT Rates - MPEG HEVC VIA'!$H$11,IF(R577=1,'Via Summary'!$B$9,_xlfn.XLOOKUP(D577,'WHT Rates'!$B$4:$B$56,'WHT Rates'!$E$4:$E$56)/100))))</f>
        <v>0</v>
      </c>
      <c r="V577" s="244">
        <f t="shared" si="84"/>
        <v>0</v>
      </c>
      <c r="W577" s="251"/>
      <c r="X577" s="128">
        <f t="shared" si="88"/>
        <v>0</v>
      </c>
      <c r="Y577" s="128">
        <f t="shared" si="89"/>
        <v>0</v>
      </c>
      <c r="Z577" s="251"/>
      <c r="AA577" s="251"/>
      <c r="AB577" s="251"/>
    </row>
    <row r="578" spans="1:28" s="127" customFormat="1" x14ac:dyDescent="0.35">
      <c r="A578" s="214" t="s">
        <v>89</v>
      </c>
      <c r="B578" s="215">
        <v>105228</v>
      </c>
      <c r="C578" s="215" t="s">
        <v>77</v>
      </c>
      <c r="D578" s="215" t="s">
        <v>78</v>
      </c>
      <c r="E578" s="215">
        <v>70454896</v>
      </c>
      <c r="F578" s="215">
        <v>150</v>
      </c>
      <c r="G578" s="215" t="s">
        <v>754</v>
      </c>
      <c r="H578" s="221" t="s">
        <v>1597</v>
      </c>
      <c r="I578" s="234" t="s">
        <v>978</v>
      </c>
      <c r="J578" s="207">
        <v>2461.33</v>
      </c>
      <c r="K578" s="211"/>
      <c r="L578" s="127" t="str">
        <f t="shared" ref="L578:L641" si="90">IF(LEN(F578)=2,CONCATENATE("00",E578,"0000",F578),CONCATENATE("00",E578,"000",F578))</f>
        <v>0070454896000150</v>
      </c>
      <c r="M578" s="127">
        <f t="shared" si="87"/>
        <v>16</v>
      </c>
      <c r="N578" s="127" t="str">
        <f t="shared" ref="N578:N641" si="91">CONCATENATE("00000000/",G578)</f>
        <v>00000000/Z_DVW-4</v>
      </c>
      <c r="O578" s="236">
        <f t="shared" si="81"/>
        <v>0</v>
      </c>
      <c r="P578" s="236">
        <f t="shared" si="82"/>
        <v>0</v>
      </c>
      <c r="Q578" s="236">
        <f t="shared" si="82"/>
        <v>0</v>
      </c>
      <c r="R578" s="236">
        <f t="shared" si="82"/>
        <v>0</v>
      </c>
      <c r="S578" s="238">
        <f>IF(O578=1,0,IF(P578=1,'WHT Rates - MPEG HEVC VIA'!$H$3,IF(Q578=1,'WHT Rates - MPEG HEVC VIA'!$H$11,IF(R578=1,'Via Summary'!$B$9,_xlfn.XLOOKUP(D578,'WHT Rates'!$B$4:$B$56,'WHT Rates'!$C$4:$C$56)/100))))</f>
        <v>0</v>
      </c>
      <c r="T578" s="244">
        <f t="shared" si="83"/>
        <v>0</v>
      </c>
      <c r="U578" s="238">
        <f>IF(O578=1,0,IF(P578=1,'WHT Rates - MPEG HEVC VIA'!$H$3,IF(Q578=1,'WHT Rates - MPEG HEVC VIA'!$H$11,IF(R578=1,'Via Summary'!$B$9,_xlfn.XLOOKUP(D578,'WHT Rates'!$B$4:$B$56,'WHT Rates'!$E$4:$E$56)/100))))</f>
        <v>0</v>
      </c>
      <c r="V578" s="244">
        <f t="shared" si="84"/>
        <v>0</v>
      </c>
      <c r="W578" s="251"/>
      <c r="X578" s="128">
        <f t="shared" si="88"/>
        <v>0</v>
      </c>
      <c r="Y578" s="128">
        <f t="shared" si="89"/>
        <v>0</v>
      </c>
      <c r="Z578" s="251"/>
      <c r="AA578" s="251"/>
      <c r="AB578" s="251"/>
    </row>
    <row r="579" spans="1:28" s="127" customFormat="1" x14ac:dyDescent="0.35">
      <c r="A579" s="214" t="s">
        <v>677</v>
      </c>
      <c r="B579" s="215">
        <v>124283</v>
      </c>
      <c r="C579" s="215" t="s">
        <v>13</v>
      </c>
      <c r="D579" s="215" t="s">
        <v>14</v>
      </c>
      <c r="E579" s="215">
        <v>70454903</v>
      </c>
      <c r="F579" s="215">
        <v>10</v>
      </c>
      <c r="G579" s="215" t="s">
        <v>696</v>
      </c>
      <c r="H579" s="221" t="s">
        <v>1598</v>
      </c>
      <c r="I579" s="234" t="s">
        <v>978</v>
      </c>
      <c r="J579" s="207"/>
      <c r="K579" s="211">
        <v>1843</v>
      </c>
      <c r="L579" s="127" t="str">
        <f t="shared" si="90"/>
        <v>0070454903000010</v>
      </c>
      <c r="M579" s="127">
        <f t="shared" si="87"/>
        <v>16</v>
      </c>
      <c r="N579" s="127" t="str">
        <f t="shared" si="91"/>
        <v>00000000/Z_SPKA</v>
      </c>
      <c r="O579" s="236">
        <f t="shared" ref="O579:O642" si="92">IF($I579=O$1,1,0)</f>
        <v>0</v>
      </c>
      <c r="P579" s="236">
        <f t="shared" ref="P579:R642" si="93">IF($A579=P$1,1,0)</f>
        <v>0</v>
      </c>
      <c r="Q579" s="236">
        <f t="shared" si="93"/>
        <v>0</v>
      </c>
      <c r="R579" s="236">
        <f t="shared" si="93"/>
        <v>0</v>
      </c>
      <c r="S579" s="238">
        <f>IF(O579=1,0,IF(P579=1,'WHT Rates - MPEG HEVC VIA'!$H$3,IF(Q579=1,'WHT Rates - MPEG HEVC VIA'!$H$11,IF(R579=1,'Via Summary'!$B$9,_xlfn.XLOOKUP(D579,'WHT Rates'!$B$4:$B$56,'WHT Rates'!$C$4:$C$56)/100))))</f>
        <v>0</v>
      </c>
      <c r="T579" s="244">
        <f t="shared" ref="T579:T642" si="94">J579*S579</f>
        <v>0</v>
      </c>
      <c r="U579" s="238">
        <f>IF(O579=1,0,IF(P579=1,'WHT Rates - MPEG HEVC VIA'!$H$3,IF(Q579=1,'WHT Rates - MPEG HEVC VIA'!$H$11,IF(R579=1,'Via Summary'!$B$9,_xlfn.XLOOKUP(D579,'WHT Rates'!$B$4:$B$56,'WHT Rates'!$E$4:$E$56)/100))))</f>
        <v>0</v>
      </c>
      <c r="V579" s="244">
        <f t="shared" ref="V579:V642" si="95">K579*U579</f>
        <v>0</v>
      </c>
      <c r="W579" s="251"/>
      <c r="X579" s="128">
        <f t="shared" si="88"/>
        <v>0</v>
      </c>
      <c r="Y579" s="128">
        <f t="shared" si="89"/>
        <v>0</v>
      </c>
      <c r="Z579" s="251"/>
      <c r="AA579" s="251"/>
      <c r="AB579" s="251"/>
    </row>
    <row r="580" spans="1:28" s="127" customFormat="1" x14ac:dyDescent="0.35">
      <c r="A580" s="214" t="s">
        <v>316</v>
      </c>
      <c r="B580" s="215">
        <v>126660</v>
      </c>
      <c r="C580" s="215" t="s">
        <v>98</v>
      </c>
      <c r="D580" s="215" t="s">
        <v>99</v>
      </c>
      <c r="E580" s="215">
        <v>70454722</v>
      </c>
      <c r="F580" s="215">
        <v>10</v>
      </c>
      <c r="G580" s="215" t="s">
        <v>707</v>
      </c>
      <c r="H580" s="221" t="s">
        <v>1599</v>
      </c>
      <c r="I580" s="234" t="s">
        <v>978</v>
      </c>
      <c r="J580" s="207"/>
      <c r="K580" s="211">
        <v>2763.9</v>
      </c>
      <c r="L580" s="127" t="str">
        <f t="shared" si="90"/>
        <v>0070454722000010</v>
      </c>
      <c r="M580" s="127">
        <f t="shared" ref="M580:M643" si="96">LEN(L580)</f>
        <v>16</v>
      </c>
      <c r="N580" s="127" t="str">
        <f t="shared" si="91"/>
        <v>00000000/Z_SDC</v>
      </c>
      <c r="O580" s="236">
        <f t="shared" si="92"/>
        <v>0</v>
      </c>
      <c r="P580" s="236">
        <f t="shared" si="93"/>
        <v>0</v>
      </c>
      <c r="Q580" s="236">
        <f t="shared" si="93"/>
        <v>0</v>
      </c>
      <c r="R580" s="236">
        <f t="shared" si="93"/>
        <v>0</v>
      </c>
      <c r="S580" s="238">
        <f>IF(O580=1,0,IF(P580=1,'WHT Rates - MPEG HEVC VIA'!$H$3,IF(Q580=1,'WHT Rates - MPEG HEVC VIA'!$H$11,IF(R580=1,'Via Summary'!$B$9,_xlfn.XLOOKUP(D580,'WHT Rates'!$B$4:$B$56,'WHT Rates'!$C$4:$C$56)/100))))</f>
        <v>0.16500000000000001</v>
      </c>
      <c r="T580" s="244">
        <f t="shared" si="94"/>
        <v>0</v>
      </c>
      <c r="U580" s="238">
        <f>IF(O580=1,0,IF(P580=1,'WHT Rates - MPEG HEVC VIA'!$H$3,IF(Q580=1,'WHT Rates - MPEG HEVC VIA'!$H$11,IF(R580=1,'Via Summary'!$B$9,_xlfn.XLOOKUP(D580,'WHT Rates'!$B$4:$B$56,'WHT Rates'!$E$4:$E$56)/100))))</f>
        <v>0.1</v>
      </c>
      <c r="V580" s="244">
        <f t="shared" si="95"/>
        <v>276.39000000000004</v>
      </c>
      <c r="W580" s="251"/>
      <c r="X580" s="128">
        <f t="shared" si="88"/>
        <v>0</v>
      </c>
      <c r="Y580" s="128">
        <f t="shared" si="89"/>
        <v>-276.39</v>
      </c>
      <c r="Z580" s="251"/>
      <c r="AA580" s="251"/>
      <c r="AB580" s="251"/>
    </row>
    <row r="581" spans="1:28" s="127" customFormat="1" x14ac:dyDescent="0.35">
      <c r="A581" s="214" t="s">
        <v>162</v>
      </c>
      <c r="B581" s="215">
        <v>105765</v>
      </c>
      <c r="C581" s="215" t="s">
        <v>136</v>
      </c>
      <c r="D581" s="215" t="s">
        <v>137</v>
      </c>
      <c r="E581" s="215">
        <v>70454909</v>
      </c>
      <c r="F581" s="215">
        <v>10</v>
      </c>
      <c r="G581" s="215" t="s">
        <v>694</v>
      </c>
      <c r="H581" s="221" t="s">
        <v>1600</v>
      </c>
      <c r="I581" s="234" t="s">
        <v>1004</v>
      </c>
      <c r="J581" s="207"/>
      <c r="K581" s="211">
        <v>8158792.0099999998</v>
      </c>
      <c r="L581" s="127" t="str">
        <f t="shared" si="90"/>
        <v>0070454909000010</v>
      </c>
      <c r="M581" s="127">
        <f t="shared" si="96"/>
        <v>16</v>
      </c>
      <c r="N581" s="127" t="str">
        <f t="shared" si="91"/>
        <v>00000000/Z_DTV</v>
      </c>
      <c r="O581" s="236">
        <f t="shared" si="92"/>
        <v>0</v>
      </c>
      <c r="P581" s="236">
        <f t="shared" si="93"/>
        <v>1</v>
      </c>
      <c r="Q581" s="236">
        <f t="shared" si="93"/>
        <v>0</v>
      </c>
      <c r="R581" s="236">
        <f t="shared" si="93"/>
        <v>0</v>
      </c>
      <c r="S581" s="238">
        <f>IF(O581=1,0,IF(P581=1,'WHT Rates - MPEG HEVC VIA'!$H$3,IF(Q581=1,'WHT Rates - MPEG HEVC VIA'!$H$11,IF(R581=1,'Via Summary'!$B$9,_xlfn.XLOOKUP(D581,'WHT Rates'!$B$4:$B$56,'WHT Rates'!$C$4:$C$56)/100))))</f>
        <v>8.8809244483993577E-2</v>
      </c>
      <c r="T581" s="244">
        <f t="shared" si="94"/>
        <v>0</v>
      </c>
      <c r="U581" s="238">
        <f>IF(O581=1,0,IF(P581=1,'WHT Rates - MPEG HEVC VIA'!$H$3,IF(Q581=1,'WHT Rates - MPEG HEVC VIA'!$H$11,IF(R581=1,'Via Summary'!$B$9,_xlfn.XLOOKUP(D581,'WHT Rates'!$B$4:$B$56,'WHT Rates'!$E$4:$E$56)/100))))</f>
        <v>8.8809244483993577E-2</v>
      </c>
      <c r="V581" s="244">
        <f t="shared" si="95"/>
        <v>724576.15431014332</v>
      </c>
      <c r="W581" s="251"/>
      <c r="X581" s="128">
        <f t="shared" si="88"/>
        <v>0</v>
      </c>
      <c r="Y581" s="128">
        <f t="shared" si="89"/>
        <v>-724576.15</v>
      </c>
      <c r="Z581" s="251"/>
      <c r="AA581" s="251"/>
      <c r="AB581" s="251"/>
    </row>
    <row r="582" spans="1:28" s="127" customFormat="1" x14ac:dyDescent="0.35">
      <c r="A582" s="214" t="s">
        <v>162</v>
      </c>
      <c r="B582" s="215">
        <v>105765</v>
      </c>
      <c r="C582" s="215" t="s">
        <v>136</v>
      </c>
      <c r="D582" s="215" t="s">
        <v>137</v>
      </c>
      <c r="E582" s="215">
        <v>70454909</v>
      </c>
      <c r="F582" s="215">
        <v>20</v>
      </c>
      <c r="G582" s="215" t="s">
        <v>705</v>
      </c>
      <c r="H582" s="221" t="s">
        <v>1601</v>
      </c>
      <c r="I582" s="234" t="s">
        <v>1004</v>
      </c>
      <c r="J582" s="207"/>
      <c r="K582" s="211">
        <v>4079396</v>
      </c>
      <c r="L582" s="127" t="str">
        <f t="shared" si="90"/>
        <v>0070454909000020</v>
      </c>
      <c r="M582" s="127">
        <f t="shared" si="96"/>
        <v>16</v>
      </c>
      <c r="N582" s="127" t="str">
        <f t="shared" si="91"/>
        <v>00000000/Z_PVD</v>
      </c>
      <c r="O582" s="236">
        <f t="shared" si="92"/>
        <v>0</v>
      </c>
      <c r="P582" s="236">
        <f t="shared" si="93"/>
        <v>1</v>
      </c>
      <c r="Q582" s="236">
        <f t="shared" si="93"/>
        <v>0</v>
      </c>
      <c r="R582" s="236">
        <f t="shared" si="93"/>
        <v>0</v>
      </c>
      <c r="S582" s="238">
        <f>IF(O582=1,0,IF(P582=1,'WHT Rates - MPEG HEVC VIA'!$H$3,IF(Q582=1,'WHT Rates - MPEG HEVC VIA'!$H$11,IF(R582=1,'Via Summary'!$B$9,_xlfn.XLOOKUP(D582,'WHT Rates'!$B$4:$B$56,'WHT Rates'!$C$4:$C$56)/100))))</f>
        <v>8.8809244483993577E-2</v>
      </c>
      <c r="T582" s="244">
        <f t="shared" si="94"/>
        <v>0</v>
      </c>
      <c r="U582" s="238">
        <f>IF(O582=1,0,IF(P582=1,'WHT Rates - MPEG HEVC VIA'!$H$3,IF(Q582=1,'WHT Rates - MPEG HEVC VIA'!$H$11,IF(R582=1,'Via Summary'!$B$9,_xlfn.XLOOKUP(D582,'WHT Rates'!$B$4:$B$56,'WHT Rates'!$E$4:$E$56)/100))))</f>
        <v>8.8809244483993577E-2</v>
      </c>
      <c r="V582" s="244">
        <f t="shared" si="95"/>
        <v>362288.07671102544</v>
      </c>
      <c r="W582" s="251"/>
      <c r="X582" s="128">
        <f t="shared" si="88"/>
        <v>0</v>
      </c>
      <c r="Y582" s="128">
        <f t="shared" si="89"/>
        <v>-362288.08</v>
      </c>
      <c r="Z582" s="251"/>
      <c r="AA582" s="251"/>
      <c r="AB582" s="251"/>
    </row>
    <row r="583" spans="1:28" s="127" customFormat="1" x14ac:dyDescent="0.35">
      <c r="A583" s="214" t="s">
        <v>162</v>
      </c>
      <c r="B583" s="215">
        <v>105765</v>
      </c>
      <c r="C583" s="215" t="s">
        <v>136</v>
      </c>
      <c r="D583" s="215" t="s">
        <v>137</v>
      </c>
      <c r="E583" s="215">
        <v>70454909</v>
      </c>
      <c r="F583" s="215">
        <v>30</v>
      </c>
      <c r="G583" s="215" t="s">
        <v>750</v>
      </c>
      <c r="H583" s="221" t="s">
        <v>1602</v>
      </c>
      <c r="I583" s="234" t="s">
        <v>1004</v>
      </c>
      <c r="J583" s="207"/>
      <c r="K583" s="211">
        <v>10878389.34</v>
      </c>
      <c r="L583" s="127" t="str">
        <f t="shared" si="90"/>
        <v>0070454909000030</v>
      </c>
      <c r="M583" s="127">
        <f t="shared" si="96"/>
        <v>16</v>
      </c>
      <c r="N583" s="127" t="str">
        <f t="shared" si="91"/>
        <v>00000000/Z_MBO</v>
      </c>
      <c r="O583" s="236">
        <f t="shared" si="92"/>
        <v>0</v>
      </c>
      <c r="P583" s="236">
        <f t="shared" si="93"/>
        <v>1</v>
      </c>
      <c r="Q583" s="236">
        <f t="shared" si="93"/>
        <v>0</v>
      </c>
      <c r="R583" s="236">
        <f t="shared" si="93"/>
        <v>0</v>
      </c>
      <c r="S583" s="238">
        <f>IF(O583=1,0,IF(P583=1,'WHT Rates - MPEG HEVC VIA'!$H$3,IF(Q583=1,'WHT Rates - MPEG HEVC VIA'!$H$11,IF(R583=1,'Via Summary'!$B$9,_xlfn.XLOOKUP(D583,'WHT Rates'!$B$4:$B$56,'WHT Rates'!$C$4:$C$56)/100))))</f>
        <v>8.8809244483993577E-2</v>
      </c>
      <c r="T583" s="244">
        <f t="shared" si="94"/>
        <v>0</v>
      </c>
      <c r="U583" s="238">
        <f>IF(O583=1,0,IF(P583=1,'WHT Rates - MPEG HEVC VIA'!$H$3,IF(Q583=1,'WHT Rates - MPEG HEVC VIA'!$H$11,IF(R583=1,'Via Summary'!$B$9,_xlfn.XLOOKUP(D583,'WHT Rates'!$B$4:$B$56,'WHT Rates'!$E$4:$E$56)/100))))</f>
        <v>8.8809244483993577E-2</v>
      </c>
      <c r="V583" s="244">
        <f t="shared" si="95"/>
        <v>966101.5384881295</v>
      </c>
      <c r="W583" s="251"/>
      <c r="X583" s="128">
        <f t="shared" si="88"/>
        <v>0</v>
      </c>
      <c r="Y583" s="128">
        <f t="shared" si="89"/>
        <v>-966101.54</v>
      </c>
      <c r="Z583" s="251"/>
      <c r="AA583" s="251"/>
      <c r="AB583" s="251"/>
    </row>
    <row r="584" spans="1:28" s="127" customFormat="1" x14ac:dyDescent="0.35">
      <c r="A584" s="214" t="s">
        <v>162</v>
      </c>
      <c r="B584" s="215">
        <v>105765</v>
      </c>
      <c r="C584" s="215" t="s">
        <v>136</v>
      </c>
      <c r="D584" s="215" t="s">
        <v>137</v>
      </c>
      <c r="E584" s="215">
        <v>70454909</v>
      </c>
      <c r="F584" s="215">
        <v>40</v>
      </c>
      <c r="G584" s="215" t="s">
        <v>737</v>
      </c>
      <c r="H584" s="221" t="s">
        <v>1603</v>
      </c>
      <c r="I584" s="234" t="s">
        <v>1004</v>
      </c>
      <c r="J584" s="207"/>
      <c r="K584" s="211">
        <v>4079396</v>
      </c>
      <c r="L584" s="127" t="str">
        <f t="shared" si="90"/>
        <v>0070454909000040</v>
      </c>
      <c r="M584" s="127">
        <f t="shared" si="96"/>
        <v>16</v>
      </c>
      <c r="N584" s="127" t="str">
        <f t="shared" si="91"/>
        <v>00000000/Z_PC1</v>
      </c>
      <c r="O584" s="236">
        <f t="shared" si="92"/>
        <v>0</v>
      </c>
      <c r="P584" s="236">
        <f t="shared" si="93"/>
        <v>1</v>
      </c>
      <c r="Q584" s="236">
        <f t="shared" si="93"/>
        <v>0</v>
      </c>
      <c r="R584" s="236">
        <f t="shared" si="93"/>
        <v>0</v>
      </c>
      <c r="S584" s="238">
        <f>IF(O584=1,0,IF(P584=1,'WHT Rates - MPEG HEVC VIA'!$H$3,IF(Q584=1,'WHT Rates - MPEG HEVC VIA'!$H$11,IF(R584=1,'Via Summary'!$B$9,_xlfn.XLOOKUP(D584,'WHT Rates'!$B$4:$B$56,'WHT Rates'!$C$4:$C$56)/100))))</f>
        <v>8.8809244483993577E-2</v>
      </c>
      <c r="T584" s="244">
        <f t="shared" si="94"/>
        <v>0</v>
      </c>
      <c r="U584" s="238">
        <f>IF(O584=1,0,IF(P584=1,'WHT Rates - MPEG HEVC VIA'!$H$3,IF(Q584=1,'WHT Rates - MPEG HEVC VIA'!$H$11,IF(R584=1,'Via Summary'!$B$9,_xlfn.XLOOKUP(D584,'WHT Rates'!$B$4:$B$56,'WHT Rates'!$E$4:$E$56)/100))))</f>
        <v>8.8809244483993577E-2</v>
      </c>
      <c r="V584" s="244">
        <f t="shared" si="95"/>
        <v>362288.07671102544</v>
      </c>
      <c r="W584" s="251"/>
      <c r="X584" s="128">
        <f t="shared" si="88"/>
        <v>0</v>
      </c>
      <c r="Y584" s="128">
        <f t="shared" si="89"/>
        <v>-362288.08</v>
      </c>
      <c r="Z584" s="251"/>
      <c r="AA584" s="251"/>
      <c r="AB584" s="251"/>
    </row>
    <row r="585" spans="1:28" s="127" customFormat="1" x14ac:dyDescent="0.35">
      <c r="A585" s="214" t="s">
        <v>162</v>
      </c>
      <c r="B585" s="215">
        <v>105765</v>
      </c>
      <c r="C585" s="215" t="s">
        <v>136</v>
      </c>
      <c r="D585" s="215" t="s">
        <v>137</v>
      </c>
      <c r="E585" s="215">
        <v>70454909</v>
      </c>
      <c r="F585" s="215">
        <v>50</v>
      </c>
      <c r="G585" s="215" t="s">
        <v>694</v>
      </c>
      <c r="H585" s="221" t="s">
        <v>1604</v>
      </c>
      <c r="I585" s="234" t="s">
        <v>1004</v>
      </c>
      <c r="J585" s="207"/>
      <c r="K585" s="211">
        <v>-815879.24</v>
      </c>
      <c r="L585" s="127" t="str">
        <f t="shared" si="90"/>
        <v>0070454909000050</v>
      </c>
      <c r="M585" s="127">
        <f t="shared" si="96"/>
        <v>16</v>
      </c>
      <c r="N585" s="127" t="str">
        <f t="shared" si="91"/>
        <v>00000000/Z_DTV</v>
      </c>
      <c r="O585" s="236">
        <f t="shared" si="92"/>
        <v>0</v>
      </c>
      <c r="P585" s="236">
        <f t="shared" si="93"/>
        <v>1</v>
      </c>
      <c r="Q585" s="236">
        <f t="shared" si="93"/>
        <v>0</v>
      </c>
      <c r="R585" s="236">
        <f t="shared" si="93"/>
        <v>0</v>
      </c>
      <c r="S585" s="238">
        <f>IF(O585=1,0,IF(P585=1,'WHT Rates - MPEG HEVC VIA'!$H$3,IF(Q585=1,'WHT Rates - MPEG HEVC VIA'!$H$11,IF(R585=1,'Via Summary'!$B$9,_xlfn.XLOOKUP(D585,'WHT Rates'!$B$4:$B$56,'WHT Rates'!$C$4:$C$56)/100))))</f>
        <v>8.8809244483993577E-2</v>
      </c>
      <c r="T585" s="244">
        <f t="shared" si="94"/>
        <v>0</v>
      </c>
      <c r="U585" s="238">
        <f>IF(O585=1,0,IF(P585=1,'WHT Rates - MPEG HEVC VIA'!$H$3,IF(Q585=1,'WHT Rates - MPEG HEVC VIA'!$H$11,IF(R585=1,'Via Summary'!$B$9,_xlfn.XLOOKUP(D585,'WHT Rates'!$B$4:$B$56,'WHT Rates'!$E$4:$E$56)/100))))</f>
        <v>8.8809244483993577E-2</v>
      </c>
      <c r="V585" s="244">
        <f t="shared" si="95"/>
        <v>-72457.618894574873</v>
      </c>
      <c r="W585" s="251"/>
      <c r="X585" s="128">
        <f t="shared" si="88"/>
        <v>0</v>
      </c>
      <c r="Y585" s="128">
        <f t="shared" si="89"/>
        <v>72457.62</v>
      </c>
      <c r="Z585" s="251"/>
      <c r="AA585" s="251"/>
      <c r="AB585" s="251"/>
    </row>
    <row r="586" spans="1:28" s="127" customFormat="1" x14ac:dyDescent="0.35">
      <c r="A586" s="214" t="s">
        <v>162</v>
      </c>
      <c r="B586" s="215">
        <v>105765</v>
      </c>
      <c r="C586" s="215" t="s">
        <v>136</v>
      </c>
      <c r="D586" s="215" t="s">
        <v>137</v>
      </c>
      <c r="E586" s="215">
        <v>70454909</v>
      </c>
      <c r="F586" s="215">
        <v>60</v>
      </c>
      <c r="G586" s="215" t="s">
        <v>705</v>
      </c>
      <c r="H586" s="221" t="s">
        <v>1605</v>
      </c>
      <c r="I586" s="234" t="s">
        <v>1004</v>
      </c>
      <c r="J586" s="207"/>
      <c r="K586" s="211">
        <v>-407939.62</v>
      </c>
      <c r="L586" s="127" t="str">
        <f t="shared" si="90"/>
        <v>0070454909000060</v>
      </c>
      <c r="M586" s="127">
        <f t="shared" si="96"/>
        <v>16</v>
      </c>
      <c r="N586" s="127" t="str">
        <f t="shared" si="91"/>
        <v>00000000/Z_PVD</v>
      </c>
      <c r="O586" s="236">
        <f t="shared" si="92"/>
        <v>0</v>
      </c>
      <c r="P586" s="236">
        <f t="shared" si="93"/>
        <v>1</v>
      </c>
      <c r="Q586" s="236">
        <f t="shared" si="93"/>
        <v>0</v>
      </c>
      <c r="R586" s="236">
        <f t="shared" si="93"/>
        <v>0</v>
      </c>
      <c r="S586" s="238">
        <f>IF(O586=1,0,IF(P586=1,'WHT Rates - MPEG HEVC VIA'!$H$3,IF(Q586=1,'WHT Rates - MPEG HEVC VIA'!$H$11,IF(R586=1,'Via Summary'!$B$9,_xlfn.XLOOKUP(D586,'WHT Rates'!$B$4:$B$56,'WHT Rates'!$C$4:$C$56)/100))))</f>
        <v>8.8809244483993577E-2</v>
      </c>
      <c r="T586" s="244">
        <f t="shared" si="94"/>
        <v>0</v>
      </c>
      <c r="U586" s="238">
        <f>IF(O586=1,0,IF(P586=1,'WHT Rates - MPEG HEVC VIA'!$H$3,IF(Q586=1,'WHT Rates - MPEG HEVC VIA'!$H$11,IF(R586=1,'Via Summary'!$B$9,_xlfn.XLOOKUP(D586,'WHT Rates'!$B$4:$B$56,'WHT Rates'!$E$4:$E$56)/100))))</f>
        <v>8.8809244483993577E-2</v>
      </c>
      <c r="V586" s="244">
        <f t="shared" si="95"/>
        <v>-36228.809447287436</v>
      </c>
      <c r="W586" s="251"/>
      <c r="X586" s="128">
        <f t="shared" si="88"/>
        <v>0</v>
      </c>
      <c r="Y586" s="128">
        <f t="shared" si="89"/>
        <v>36228.81</v>
      </c>
      <c r="Z586" s="251"/>
      <c r="AA586" s="251"/>
      <c r="AB586" s="251"/>
    </row>
    <row r="587" spans="1:28" s="127" customFormat="1" x14ac:dyDescent="0.35">
      <c r="A587" s="214" t="s">
        <v>162</v>
      </c>
      <c r="B587" s="215">
        <v>105765</v>
      </c>
      <c r="C587" s="215" t="s">
        <v>136</v>
      </c>
      <c r="D587" s="215" t="s">
        <v>137</v>
      </c>
      <c r="E587" s="215">
        <v>70454909</v>
      </c>
      <c r="F587" s="215">
        <v>70</v>
      </c>
      <c r="G587" s="215" t="s">
        <v>750</v>
      </c>
      <c r="H587" s="221" t="s">
        <v>1606</v>
      </c>
      <c r="I587" s="234" t="s">
        <v>1004</v>
      </c>
      <c r="J587" s="207"/>
      <c r="K587" s="211">
        <v>-1087838.99</v>
      </c>
      <c r="L587" s="127" t="str">
        <f t="shared" si="90"/>
        <v>0070454909000070</v>
      </c>
      <c r="M587" s="127">
        <f t="shared" si="96"/>
        <v>16</v>
      </c>
      <c r="N587" s="127" t="str">
        <f t="shared" si="91"/>
        <v>00000000/Z_MBO</v>
      </c>
      <c r="O587" s="236">
        <f t="shared" si="92"/>
        <v>0</v>
      </c>
      <c r="P587" s="236">
        <f t="shared" si="93"/>
        <v>1</v>
      </c>
      <c r="Q587" s="236">
        <f t="shared" si="93"/>
        <v>0</v>
      </c>
      <c r="R587" s="236">
        <f t="shared" si="93"/>
        <v>0</v>
      </c>
      <c r="S587" s="238">
        <f>IF(O587=1,0,IF(P587=1,'WHT Rates - MPEG HEVC VIA'!$H$3,IF(Q587=1,'WHT Rates - MPEG HEVC VIA'!$H$11,IF(R587=1,'Via Summary'!$B$9,_xlfn.XLOOKUP(D587,'WHT Rates'!$B$4:$B$56,'WHT Rates'!$C$4:$C$56)/100))))</f>
        <v>8.8809244483993577E-2</v>
      </c>
      <c r="T587" s="244">
        <f t="shared" si="94"/>
        <v>0</v>
      </c>
      <c r="U587" s="238">
        <f>IF(O587=1,0,IF(P587=1,'WHT Rates - MPEG HEVC VIA'!$H$3,IF(Q587=1,'WHT Rates - MPEG HEVC VIA'!$H$11,IF(R587=1,'Via Summary'!$B$9,_xlfn.XLOOKUP(D587,'WHT Rates'!$B$4:$B$56,'WHT Rates'!$E$4:$E$56)/100))))</f>
        <v>8.8809244483993577E-2</v>
      </c>
      <c r="V587" s="244">
        <f t="shared" si="95"/>
        <v>-96610.158822130645</v>
      </c>
      <c r="W587" s="251"/>
      <c r="X587" s="128">
        <f t="shared" si="88"/>
        <v>0</v>
      </c>
      <c r="Y587" s="128">
        <f t="shared" si="89"/>
        <v>96610.16</v>
      </c>
      <c r="Z587" s="251"/>
      <c r="AA587" s="251"/>
      <c r="AB587" s="251"/>
    </row>
    <row r="588" spans="1:28" s="127" customFormat="1" x14ac:dyDescent="0.35">
      <c r="A588" s="214" t="s">
        <v>162</v>
      </c>
      <c r="B588" s="215">
        <v>105765</v>
      </c>
      <c r="C588" s="215" t="s">
        <v>136</v>
      </c>
      <c r="D588" s="215" t="s">
        <v>137</v>
      </c>
      <c r="E588" s="215">
        <v>70454909</v>
      </c>
      <c r="F588" s="215">
        <v>80</v>
      </c>
      <c r="G588" s="215" t="s">
        <v>737</v>
      </c>
      <c r="H588" s="221" t="s">
        <v>1607</v>
      </c>
      <c r="I588" s="234" t="s">
        <v>1004</v>
      </c>
      <c r="J588" s="207"/>
      <c r="K588" s="211">
        <v>-407939.62</v>
      </c>
      <c r="L588" s="127" t="str">
        <f t="shared" si="90"/>
        <v>0070454909000080</v>
      </c>
      <c r="M588" s="127">
        <f t="shared" si="96"/>
        <v>16</v>
      </c>
      <c r="N588" s="127" t="str">
        <f t="shared" si="91"/>
        <v>00000000/Z_PC1</v>
      </c>
      <c r="O588" s="236">
        <f t="shared" si="92"/>
        <v>0</v>
      </c>
      <c r="P588" s="236">
        <f t="shared" si="93"/>
        <v>1</v>
      </c>
      <c r="Q588" s="236">
        <f t="shared" si="93"/>
        <v>0</v>
      </c>
      <c r="R588" s="236">
        <f t="shared" si="93"/>
        <v>0</v>
      </c>
      <c r="S588" s="238">
        <f>IF(O588=1,0,IF(P588=1,'WHT Rates - MPEG HEVC VIA'!$H$3,IF(Q588=1,'WHT Rates - MPEG HEVC VIA'!$H$11,IF(R588=1,'Via Summary'!$B$9,_xlfn.XLOOKUP(D588,'WHT Rates'!$B$4:$B$56,'WHT Rates'!$C$4:$C$56)/100))))</f>
        <v>8.8809244483993577E-2</v>
      </c>
      <c r="T588" s="244">
        <f t="shared" si="94"/>
        <v>0</v>
      </c>
      <c r="U588" s="238">
        <f>IF(O588=1,0,IF(P588=1,'WHT Rates - MPEG HEVC VIA'!$H$3,IF(Q588=1,'WHT Rates - MPEG HEVC VIA'!$H$11,IF(R588=1,'Via Summary'!$B$9,_xlfn.XLOOKUP(D588,'WHT Rates'!$B$4:$B$56,'WHT Rates'!$E$4:$E$56)/100))))</f>
        <v>8.8809244483993577E-2</v>
      </c>
      <c r="V588" s="244">
        <f t="shared" si="95"/>
        <v>-36228.809447287436</v>
      </c>
      <c r="W588" s="251"/>
      <c r="X588" s="128">
        <f t="shared" si="88"/>
        <v>0</v>
      </c>
      <c r="Y588" s="128">
        <f t="shared" si="89"/>
        <v>36228.81</v>
      </c>
      <c r="Z588" s="251"/>
      <c r="AA588" s="251"/>
      <c r="AB588" s="251"/>
    </row>
    <row r="589" spans="1:28" s="127" customFormat="1" x14ac:dyDescent="0.35">
      <c r="A589" s="214" t="s">
        <v>162</v>
      </c>
      <c r="B589" s="215">
        <v>105765</v>
      </c>
      <c r="C589" s="215" t="s">
        <v>136</v>
      </c>
      <c r="D589" s="215" t="s">
        <v>137</v>
      </c>
      <c r="E589" s="215">
        <v>70454924</v>
      </c>
      <c r="F589" s="215">
        <v>10</v>
      </c>
      <c r="G589" s="215" t="s">
        <v>694</v>
      </c>
      <c r="H589" s="221" t="s">
        <v>1608</v>
      </c>
      <c r="I589" s="234" t="s">
        <v>1005</v>
      </c>
      <c r="J589" s="207"/>
      <c r="K589" s="211">
        <v>-41053.230000000003</v>
      </c>
      <c r="L589" s="127" t="str">
        <f t="shared" si="90"/>
        <v>0070454924000010</v>
      </c>
      <c r="M589" s="127">
        <f t="shared" si="96"/>
        <v>16</v>
      </c>
      <c r="N589" s="127" t="str">
        <f t="shared" si="91"/>
        <v>00000000/Z_DTV</v>
      </c>
      <c r="O589" s="236">
        <f t="shared" si="92"/>
        <v>0</v>
      </c>
      <c r="P589" s="236">
        <f t="shared" si="93"/>
        <v>1</v>
      </c>
      <c r="Q589" s="236">
        <f t="shared" si="93"/>
        <v>0</v>
      </c>
      <c r="R589" s="236">
        <f t="shared" si="93"/>
        <v>0</v>
      </c>
      <c r="S589" s="238">
        <f>IF(O589=1,0,IF(P589=1,'WHT Rates - MPEG HEVC VIA'!$H$3,IF(Q589=1,'WHT Rates - MPEG HEVC VIA'!$H$11,IF(R589=1,'Via Summary'!$B$9,_xlfn.XLOOKUP(D589,'WHT Rates'!$B$4:$B$56,'WHT Rates'!$C$4:$C$56)/100))))</f>
        <v>8.8809244483993577E-2</v>
      </c>
      <c r="T589" s="244">
        <f t="shared" si="94"/>
        <v>0</v>
      </c>
      <c r="U589" s="238">
        <f>IF(O589=1,0,IF(P589=1,'WHT Rates - MPEG HEVC VIA'!$H$3,IF(Q589=1,'WHT Rates - MPEG HEVC VIA'!$H$11,IF(R589=1,'Via Summary'!$B$9,_xlfn.XLOOKUP(D589,'WHT Rates'!$B$4:$B$56,'WHT Rates'!$E$4:$E$56)/100))))</f>
        <v>8.8809244483993577E-2</v>
      </c>
      <c r="V589" s="244">
        <f t="shared" si="95"/>
        <v>-3645.9063399276201</v>
      </c>
      <c r="W589" s="251"/>
      <c r="X589" s="128">
        <f t="shared" si="88"/>
        <v>0</v>
      </c>
      <c r="Y589" s="128">
        <f t="shared" si="89"/>
        <v>3645.91</v>
      </c>
      <c r="Z589" s="251"/>
      <c r="AA589" s="251"/>
      <c r="AB589" s="251"/>
    </row>
    <row r="590" spans="1:28" s="127" customFormat="1" x14ac:dyDescent="0.35">
      <c r="A590" s="214" t="s">
        <v>162</v>
      </c>
      <c r="B590" s="215">
        <v>105765</v>
      </c>
      <c r="C590" s="215" t="s">
        <v>136</v>
      </c>
      <c r="D590" s="215" t="s">
        <v>137</v>
      </c>
      <c r="E590" s="215">
        <v>70454924</v>
      </c>
      <c r="F590" s="215">
        <v>20</v>
      </c>
      <c r="G590" s="215" t="s">
        <v>705</v>
      </c>
      <c r="H590" s="221" t="s">
        <v>1609</v>
      </c>
      <c r="I590" s="234" t="s">
        <v>1005</v>
      </c>
      <c r="J590" s="207"/>
      <c r="K590" s="211">
        <v>-20526.62</v>
      </c>
      <c r="L590" s="127" t="str">
        <f t="shared" si="90"/>
        <v>0070454924000020</v>
      </c>
      <c r="M590" s="127">
        <f t="shared" si="96"/>
        <v>16</v>
      </c>
      <c r="N590" s="127" t="str">
        <f t="shared" si="91"/>
        <v>00000000/Z_PVD</v>
      </c>
      <c r="O590" s="236">
        <f t="shared" si="92"/>
        <v>0</v>
      </c>
      <c r="P590" s="236">
        <f t="shared" si="93"/>
        <v>1</v>
      </c>
      <c r="Q590" s="236">
        <f t="shared" si="93"/>
        <v>0</v>
      </c>
      <c r="R590" s="236">
        <f t="shared" si="93"/>
        <v>0</v>
      </c>
      <c r="S590" s="238">
        <f>IF(O590=1,0,IF(P590=1,'WHT Rates - MPEG HEVC VIA'!$H$3,IF(Q590=1,'WHT Rates - MPEG HEVC VIA'!$H$11,IF(R590=1,'Via Summary'!$B$9,_xlfn.XLOOKUP(D590,'WHT Rates'!$B$4:$B$56,'WHT Rates'!$C$4:$C$56)/100))))</f>
        <v>8.8809244483993577E-2</v>
      </c>
      <c r="T590" s="244">
        <f t="shared" si="94"/>
        <v>0</v>
      </c>
      <c r="U590" s="238">
        <f>IF(O590=1,0,IF(P590=1,'WHT Rates - MPEG HEVC VIA'!$H$3,IF(Q590=1,'WHT Rates - MPEG HEVC VIA'!$H$11,IF(R590=1,'Via Summary'!$B$9,_xlfn.XLOOKUP(D590,'WHT Rates'!$B$4:$B$56,'WHT Rates'!$E$4:$E$56)/100))))</f>
        <v>8.8809244483993577E-2</v>
      </c>
      <c r="V590" s="244">
        <f t="shared" si="95"/>
        <v>-1822.9536140100322</v>
      </c>
      <c r="W590" s="251"/>
      <c r="X590" s="128">
        <f t="shared" si="88"/>
        <v>0</v>
      </c>
      <c r="Y590" s="128">
        <f t="shared" si="89"/>
        <v>1822.95</v>
      </c>
      <c r="Z590" s="251"/>
      <c r="AA590" s="251"/>
      <c r="AB590" s="251"/>
    </row>
    <row r="591" spans="1:28" s="127" customFormat="1" x14ac:dyDescent="0.35">
      <c r="A591" s="214" t="s">
        <v>162</v>
      </c>
      <c r="B591" s="215">
        <v>105765</v>
      </c>
      <c r="C591" s="215" t="s">
        <v>136</v>
      </c>
      <c r="D591" s="215" t="s">
        <v>137</v>
      </c>
      <c r="E591" s="215">
        <v>70454924</v>
      </c>
      <c r="F591" s="215">
        <v>30</v>
      </c>
      <c r="G591" s="215" t="s">
        <v>750</v>
      </c>
      <c r="H591" s="221" t="s">
        <v>1610</v>
      </c>
      <c r="I591" s="234" t="s">
        <v>1005</v>
      </c>
      <c r="J591" s="207"/>
      <c r="K591" s="211">
        <v>-54737.64</v>
      </c>
      <c r="L591" s="127" t="str">
        <f t="shared" si="90"/>
        <v>0070454924000030</v>
      </c>
      <c r="M591" s="127">
        <f t="shared" si="96"/>
        <v>16</v>
      </c>
      <c r="N591" s="127" t="str">
        <f t="shared" si="91"/>
        <v>00000000/Z_MBO</v>
      </c>
      <c r="O591" s="236">
        <f t="shared" si="92"/>
        <v>0</v>
      </c>
      <c r="P591" s="236">
        <f t="shared" si="93"/>
        <v>1</v>
      </c>
      <c r="Q591" s="236">
        <f t="shared" si="93"/>
        <v>0</v>
      </c>
      <c r="R591" s="236">
        <f t="shared" si="93"/>
        <v>0</v>
      </c>
      <c r="S591" s="238">
        <f>IF(O591=1,0,IF(P591=1,'WHT Rates - MPEG HEVC VIA'!$H$3,IF(Q591=1,'WHT Rates - MPEG HEVC VIA'!$H$11,IF(R591=1,'Via Summary'!$B$9,_xlfn.XLOOKUP(D591,'WHT Rates'!$B$4:$B$56,'WHT Rates'!$C$4:$C$56)/100))))</f>
        <v>8.8809244483993577E-2</v>
      </c>
      <c r="T591" s="244">
        <f t="shared" si="94"/>
        <v>0</v>
      </c>
      <c r="U591" s="238">
        <f>IF(O591=1,0,IF(P591=1,'WHT Rates - MPEG HEVC VIA'!$H$3,IF(Q591=1,'WHT Rates - MPEG HEVC VIA'!$H$11,IF(R591=1,'Via Summary'!$B$9,_xlfn.XLOOKUP(D591,'WHT Rates'!$B$4:$B$56,'WHT Rates'!$E$4:$E$56)/100))))</f>
        <v>8.8809244483993577E-2</v>
      </c>
      <c r="V591" s="244">
        <f t="shared" si="95"/>
        <v>-4861.2084532368262</v>
      </c>
      <c r="W591" s="251"/>
      <c r="X591" s="128">
        <f t="shared" si="88"/>
        <v>0</v>
      </c>
      <c r="Y591" s="128">
        <f t="shared" si="89"/>
        <v>4861.21</v>
      </c>
      <c r="Z591" s="251"/>
      <c r="AA591" s="251"/>
      <c r="AB591" s="251"/>
    </row>
    <row r="592" spans="1:28" s="127" customFormat="1" x14ac:dyDescent="0.35">
      <c r="A592" s="214" t="s">
        <v>162</v>
      </c>
      <c r="B592" s="215">
        <v>105765</v>
      </c>
      <c r="C592" s="215" t="s">
        <v>136</v>
      </c>
      <c r="D592" s="215" t="s">
        <v>137</v>
      </c>
      <c r="E592" s="215">
        <v>70454924</v>
      </c>
      <c r="F592" s="215">
        <v>40</v>
      </c>
      <c r="G592" s="215" t="s">
        <v>737</v>
      </c>
      <c r="H592" s="221" t="s">
        <v>1611</v>
      </c>
      <c r="I592" s="234" t="s">
        <v>1005</v>
      </c>
      <c r="J592" s="207"/>
      <c r="K592" s="211">
        <v>-20526.62</v>
      </c>
      <c r="L592" s="127" t="str">
        <f t="shared" si="90"/>
        <v>0070454924000040</v>
      </c>
      <c r="M592" s="127">
        <f t="shared" si="96"/>
        <v>16</v>
      </c>
      <c r="N592" s="127" t="str">
        <f t="shared" si="91"/>
        <v>00000000/Z_PC1</v>
      </c>
      <c r="O592" s="236">
        <f t="shared" si="92"/>
        <v>0</v>
      </c>
      <c r="P592" s="236">
        <f t="shared" si="93"/>
        <v>1</v>
      </c>
      <c r="Q592" s="236">
        <f t="shared" si="93"/>
        <v>0</v>
      </c>
      <c r="R592" s="236">
        <f t="shared" si="93"/>
        <v>0</v>
      </c>
      <c r="S592" s="238">
        <f>IF(O592=1,0,IF(P592=1,'WHT Rates - MPEG HEVC VIA'!$H$3,IF(Q592=1,'WHT Rates - MPEG HEVC VIA'!$H$11,IF(R592=1,'Via Summary'!$B$9,_xlfn.XLOOKUP(D592,'WHT Rates'!$B$4:$B$56,'WHT Rates'!$C$4:$C$56)/100))))</f>
        <v>8.8809244483993577E-2</v>
      </c>
      <c r="T592" s="244">
        <f t="shared" si="94"/>
        <v>0</v>
      </c>
      <c r="U592" s="238">
        <f>IF(O592=1,0,IF(P592=1,'WHT Rates - MPEG HEVC VIA'!$H$3,IF(Q592=1,'WHT Rates - MPEG HEVC VIA'!$H$11,IF(R592=1,'Via Summary'!$B$9,_xlfn.XLOOKUP(D592,'WHT Rates'!$B$4:$B$56,'WHT Rates'!$E$4:$E$56)/100))))</f>
        <v>8.8809244483993577E-2</v>
      </c>
      <c r="V592" s="244">
        <f t="shared" si="95"/>
        <v>-1822.9536140100322</v>
      </c>
      <c r="W592" s="251"/>
      <c r="X592" s="128">
        <f t="shared" si="88"/>
        <v>0</v>
      </c>
      <c r="Y592" s="128">
        <f t="shared" si="89"/>
        <v>1822.95</v>
      </c>
      <c r="Z592" s="251"/>
      <c r="AA592" s="251"/>
      <c r="AB592" s="251"/>
    </row>
    <row r="593" spans="1:28" s="127" customFormat="1" x14ac:dyDescent="0.35">
      <c r="A593" s="214" t="s">
        <v>162</v>
      </c>
      <c r="B593" s="215">
        <v>105765</v>
      </c>
      <c r="C593" s="215" t="s">
        <v>136</v>
      </c>
      <c r="D593" s="215" t="s">
        <v>137</v>
      </c>
      <c r="E593" s="215">
        <v>70454924</v>
      </c>
      <c r="F593" s="215">
        <v>50</v>
      </c>
      <c r="G593" s="215" t="s">
        <v>694</v>
      </c>
      <c r="H593" s="221" t="s">
        <v>1612</v>
      </c>
      <c r="I593" s="234" t="s">
        <v>1005</v>
      </c>
      <c r="J593" s="207"/>
      <c r="K593" s="211">
        <v>4105.32</v>
      </c>
      <c r="L593" s="127" t="str">
        <f t="shared" si="90"/>
        <v>0070454924000050</v>
      </c>
      <c r="M593" s="127">
        <f t="shared" si="96"/>
        <v>16</v>
      </c>
      <c r="N593" s="127" t="str">
        <f t="shared" si="91"/>
        <v>00000000/Z_DTV</v>
      </c>
      <c r="O593" s="236">
        <f t="shared" si="92"/>
        <v>0</v>
      </c>
      <c r="P593" s="236">
        <f t="shared" si="93"/>
        <v>1</v>
      </c>
      <c r="Q593" s="236">
        <f t="shared" si="93"/>
        <v>0</v>
      </c>
      <c r="R593" s="236">
        <f t="shared" si="93"/>
        <v>0</v>
      </c>
      <c r="S593" s="238">
        <f>IF(O593=1,0,IF(P593=1,'WHT Rates - MPEG HEVC VIA'!$H$3,IF(Q593=1,'WHT Rates - MPEG HEVC VIA'!$H$11,IF(R593=1,'Via Summary'!$B$9,_xlfn.XLOOKUP(D593,'WHT Rates'!$B$4:$B$56,'WHT Rates'!$C$4:$C$56)/100))))</f>
        <v>8.8809244483993577E-2</v>
      </c>
      <c r="T593" s="244">
        <f t="shared" si="94"/>
        <v>0</v>
      </c>
      <c r="U593" s="238">
        <f>IF(O593=1,0,IF(P593=1,'WHT Rates - MPEG HEVC VIA'!$H$3,IF(Q593=1,'WHT Rates - MPEG HEVC VIA'!$H$11,IF(R593=1,'Via Summary'!$B$9,_xlfn.XLOOKUP(D593,'WHT Rates'!$B$4:$B$56,'WHT Rates'!$E$4:$E$56)/100))))</f>
        <v>8.8809244483993577E-2</v>
      </c>
      <c r="V593" s="244">
        <f t="shared" si="95"/>
        <v>364.59036756502849</v>
      </c>
      <c r="W593" s="251"/>
      <c r="X593" s="128">
        <f t="shared" si="88"/>
        <v>0</v>
      </c>
      <c r="Y593" s="128">
        <f t="shared" si="89"/>
        <v>-364.59</v>
      </c>
      <c r="Z593" s="251"/>
      <c r="AA593" s="251"/>
      <c r="AB593" s="251"/>
    </row>
    <row r="594" spans="1:28" s="127" customFormat="1" x14ac:dyDescent="0.35">
      <c r="A594" s="214" t="s">
        <v>162</v>
      </c>
      <c r="B594" s="215">
        <v>105765</v>
      </c>
      <c r="C594" s="215" t="s">
        <v>136</v>
      </c>
      <c r="D594" s="215" t="s">
        <v>137</v>
      </c>
      <c r="E594" s="215">
        <v>70454924</v>
      </c>
      <c r="F594" s="215">
        <v>60</v>
      </c>
      <c r="G594" s="215" t="s">
        <v>705</v>
      </c>
      <c r="H594" s="221" t="s">
        <v>1613</v>
      </c>
      <c r="I594" s="234" t="s">
        <v>1005</v>
      </c>
      <c r="J594" s="207"/>
      <c r="K594" s="211">
        <v>2052.66</v>
      </c>
      <c r="L594" s="127" t="str">
        <f t="shared" si="90"/>
        <v>0070454924000060</v>
      </c>
      <c r="M594" s="127">
        <f t="shared" si="96"/>
        <v>16</v>
      </c>
      <c r="N594" s="127" t="str">
        <f t="shared" si="91"/>
        <v>00000000/Z_PVD</v>
      </c>
      <c r="O594" s="236">
        <f t="shared" si="92"/>
        <v>0</v>
      </c>
      <c r="P594" s="236">
        <f t="shared" si="93"/>
        <v>1</v>
      </c>
      <c r="Q594" s="236">
        <f t="shared" si="93"/>
        <v>0</v>
      </c>
      <c r="R594" s="236">
        <f t="shared" si="93"/>
        <v>0</v>
      </c>
      <c r="S594" s="238">
        <f>IF(O594=1,0,IF(P594=1,'WHT Rates - MPEG HEVC VIA'!$H$3,IF(Q594=1,'WHT Rates - MPEG HEVC VIA'!$H$11,IF(R594=1,'Via Summary'!$B$9,_xlfn.XLOOKUP(D594,'WHT Rates'!$B$4:$B$56,'WHT Rates'!$C$4:$C$56)/100))))</f>
        <v>8.8809244483993577E-2</v>
      </c>
      <c r="T594" s="244">
        <f t="shared" si="94"/>
        <v>0</v>
      </c>
      <c r="U594" s="238">
        <f>IF(O594=1,0,IF(P594=1,'WHT Rates - MPEG HEVC VIA'!$H$3,IF(Q594=1,'WHT Rates - MPEG HEVC VIA'!$H$11,IF(R594=1,'Via Summary'!$B$9,_xlfn.XLOOKUP(D594,'WHT Rates'!$B$4:$B$56,'WHT Rates'!$E$4:$E$56)/100))))</f>
        <v>8.8809244483993577E-2</v>
      </c>
      <c r="V594" s="244">
        <f t="shared" si="95"/>
        <v>182.29518378251424</v>
      </c>
      <c r="W594" s="251"/>
      <c r="X594" s="128">
        <f t="shared" si="88"/>
        <v>0</v>
      </c>
      <c r="Y594" s="128">
        <f t="shared" si="89"/>
        <v>-182.3</v>
      </c>
      <c r="Z594" s="251"/>
      <c r="AA594" s="251"/>
      <c r="AB594" s="251"/>
    </row>
    <row r="595" spans="1:28" s="127" customFormat="1" x14ac:dyDescent="0.35">
      <c r="A595" s="214" t="s">
        <v>162</v>
      </c>
      <c r="B595" s="215">
        <v>105765</v>
      </c>
      <c r="C595" s="215" t="s">
        <v>136</v>
      </c>
      <c r="D595" s="215" t="s">
        <v>137</v>
      </c>
      <c r="E595" s="215">
        <v>70454924</v>
      </c>
      <c r="F595" s="215">
        <v>70</v>
      </c>
      <c r="G595" s="215" t="s">
        <v>750</v>
      </c>
      <c r="H595" s="221" t="s">
        <v>1614</v>
      </c>
      <c r="I595" s="234" t="s">
        <v>1005</v>
      </c>
      <c r="J595" s="207"/>
      <c r="K595" s="211">
        <v>5473.76</v>
      </c>
      <c r="L595" s="127" t="str">
        <f t="shared" si="90"/>
        <v>0070454924000070</v>
      </c>
      <c r="M595" s="127">
        <f t="shared" si="96"/>
        <v>16</v>
      </c>
      <c r="N595" s="127" t="str">
        <f t="shared" si="91"/>
        <v>00000000/Z_MBO</v>
      </c>
      <c r="O595" s="236">
        <f t="shared" si="92"/>
        <v>0</v>
      </c>
      <c r="P595" s="236">
        <f t="shared" si="93"/>
        <v>1</v>
      </c>
      <c r="Q595" s="236">
        <f t="shared" si="93"/>
        <v>0</v>
      </c>
      <c r="R595" s="236">
        <f t="shared" si="93"/>
        <v>0</v>
      </c>
      <c r="S595" s="238">
        <f>IF(O595=1,0,IF(P595=1,'WHT Rates - MPEG HEVC VIA'!$H$3,IF(Q595=1,'WHT Rates - MPEG HEVC VIA'!$H$11,IF(R595=1,'Via Summary'!$B$9,_xlfn.XLOOKUP(D595,'WHT Rates'!$B$4:$B$56,'WHT Rates'!$C$4:$C$56)/100))))</f>
        <v>8.8809244483993577E-2</v>
      </c>
      <c r="T595" s="244">
        <f t="shared" si="94"/>
        <v>0</v>
      </c>
      <c r="U595" s="238">
        <f>IF(O595=1,0,IF(P595=1,'WHT Rates - MPEG HEVC VIA'!$H$3,IF(Q595=1,'WHT Rates - MPEG HEVC VIA'!$H$11,IF(R595=1,'Via Summary'!$B$9,_xlfn.XLOOKUP(D595,'WHT Rates'!$B$4:$B$56,'WHT Rates'!$E$4:$E$56)/100))))</f>
        <v>8.8809244483993577E-2</v>
      </c>
      <c r="V595" s="244">
        <f t="shared" si="95"/>
        <v>486.12049008670471</v>
      </c>
      <c r="W595" s="251"/>
      <c r="X595" s="128">
        <f t="shared" si="88"/>
        <v>0</v>
      </c>
      <c r="Y595" s="128">
        <f t="shared" si="89"/>
        <v>-486.12</v>
      </c>
      <c r="Z595" s="251"/>
      <c r="AA595" s="251"/>
      <c r="AB595" s="251"/>
    </row>
    <row r="596" spans="1:28" s="127" customFormat="1" x14ac:dyDescent="0.35">
      <c r="A596" s="214" t="s">
        <v>162</v>
      </c>
      <c r="B596" s="215">
        <v>105765</v>
      </c>
      <c r="C596" s="215" t="s">
        <v>136</v>
      </c>
      <c r="D596" s="215" t="s">
        <v>137</v>
      </c>
      <c r="E596" s="215">
        <v>70454924</v>
      </c>
      <c r="F596" s="215">
        <v>80</v>
      </c>
      <c r="G596" s="215" t="s">
        <v>737</v>
      </c>
      <c r="H596" s="221" t="s">
        <v>1615</v>
      </c>
      <c r="I596" s="234" t="s">
        <v>1005</v>
      </c>
      <c r="J596" s="207"/>
      <c r="K596" s="211">
        <v>2052.66</v>
      </c>
      <c r="L596" s="127" t="str">
        <f t="shared" si="90"/>
        <v>0070454924000080</v>
      </c>
      <c r="M596" s="127">
        <f t="shared" si="96"/>
        <v>16</v>
      </c>
      <c r="N596" s="127" t="str">
        <f t="shared" si="91"/>
        <v>00000000/Z_PC1</v>
      </c>
      <c r="O596" s="236">
        <f t="shared" si="92"/>
        <v>0</v>
      </c>
      <c r="P596" s="236">
        <f t="shared" si="93"/>
        <v>1</v>
      </c>
      <c r="Q596" s="236">
        <f t="shared" si="93"/>
        <v>0</v>
      </c>
      <c r="R596" s="236">
        <f t="shared" si="93"/>
        <v>0</v>
      </c>
      <c r="S596" s="238">
        <f>IF(O596=1,0,IF(P596=1,'WHT Rates - MPEG HEVC VIA'!$H$3,IF(Q596=1,'WHT Rates - MPEG HEVC VIA'!$H$11,IF(R596=1,'Via Summary'!$B$9,_xlfn.XLOOKUP(D596,'WHT Rates'!$B$4:$B$56,'WHT Rates'!$C$4:$C$56)/100))))</f>
        <v>8.8809244483993577E-2</v>
      </c>
      <c r="T596" s="244">
        <f t="shared" si="94"/>
        <v>0</v>
      </c>
      <c r="U596" s="238">
        <f>IF(O596=1,0,IF(P596=1,'WHT Rates - MPEG HEVC VIA'!$H$3,IF(Q596=1,'WHT Rates - MPEG HEVC VIA'!$H$11,IF(R596=1,'Via Summary'!$B$9,_xlfn.XLOOKUP(D596,'WHT Rates'!$B$4:$B$56,'WHT Rates'!$E$4:$E$56)/100))))</f>
        <v>8.8809244483993577E-2</v>
      </c>
      <c r="V596" s="244">
        <f t="shared" si="95"/>
        <v>182.29518378251424</v>
      </c>
      <c r="W596" s="251"/>
      <c r="X596" s="128">
        <f t="shared" si="88"/>
        <v>0</v>
      </c>
      <c r="Y596" s="128">
        <f t="shared" si="89"/>
        <v>-182.3</v>
      </c>
      <c r="Z596" s="251"/>
      <c r="AA596" s="251"/>
      <c r="AB596" s="251"/>
    </row>
    <row r="597" spans="1:28" s="127" customFormat="1" x14ac:dyDescent="0.35">
      <c r="A597" s="214" t="s">
        <v>162</v>
      </c>
      <c r="B597" s="215">
        <v>105765</v>
      </c>
      <c r="C597" s="215" t="s">
        <v>136</v>
      </c>
      <c r="D597" s="215" t="s">
        <v>137</v>
      </c>
      <c r="E597" s="215">
        <v>70455781</v>
      </c>
      <c r="F597" s="215">
        <v>10</v>
      </c>
      <c r="G597" s="215" t="s">
        <v>694</v>
      </c>
      <c r="H597" s="221" t="s">
        <v>1616</v>
      </c>
      <c r="I597" s="234" t="s">
        <v>1005</v>
      </c>
      <c r="J597" s="207"/>
      <c r="K597" s="211">
        <v>36947.910000000003</v>
      </c>
      <c r="L597" s="127" t="str">
        <f t="shared" si="90"/>
        <v>0070455781000010</v>
      </c>
      <c r="M597" s="127">
        <f t="shared" si="96"/>
        <v>16</v>
      </c>
      <c r="N597" s="127" t="str">
        <f t="shared" si="91"/>
        <v>00000000/Z_DTV</v>
      </c>
      <c r="O597" s="236">
        <f t="shared" si="92"/>
        <v>0</v>
      </c>
      <c r="P597" s="236">
        <f t="shared" si="93"/>
        <v>1</v>
      </c>
      <c r="Q597" s="236">
        <f t="shared" si="93"/>
        <v>0</v>
      </c>
      <c r="R597" s="236">
        <f t="shared" si="93"/>
        <v>0</v>
      </c>
      <c r="S597" s="238">
        <f>IF(O597=1,0,IF(P597=1,'WHT Rates - MPEG HEVC VIA'!$H$3,IF(Q597=1,'WHT Rates - MPEG HEVC VIA'!$H$11,IF(R597=1,'Via Summary'!$B$9,_xlfn.XLOOKUP(D597,'WHT Rates'!$B$4:$B$56,'WHT Rates'!$C$4:$C$56)/100))))</f>
        <v>8.8809244483993577E-2</v>
      </c>
      <c r="T597" s="244">
        <f t="shared" si="94"/>
        <v>0</v>
      </c>
      <c r="U597" s="238">
        <f>IF(O597=1,0,IF(P597=1,'WHT Rates - MPEG HEVC VIA'!$H$3,IF(Q597=1,'WHT Rates - MPEG HEVC VIA'!$H$11,IF(R597=1,'Via Summary'!$B$9,_xlfn.XLOOKUP(D597,'WHT Rates'!$B$4:$B$56,'WHT Rates'!$E$4:$E$56)/100))))</f>
        <v>8.8809244483993577E-2</v>
      </c>
      <c r="V597" s="244">
        <f t="shared" si="95"/>
        <v>3281.3159723625913</v>
      </c>
      <c r="W597" s="251"/>
      <c r="X597" s="128">
        <f t="shared" si="88"/>
        <v>0</v>
      </c>
      <c r="Y597" s="128">
        <f t="shared" si="89"/>
        <v>-3281.32</v>
      </c>
      <c r="Z597" s="251"/>
      <c r="AA597" s="251"/>
      <c r="AB597" s="251"/>
    </row>
    <row r="598" spans="1:28" s="127" customFormat="1" x14ac:dyDescent="0.35">
      <c r="A598" s="214" t="s">
        <v>162</v>
      </c>
      <c r="B598" s="215">
        <v>105765</v>
      </c>
      <c r="C598" s="215" t="s">
        <v>136</v>
      </c>
      <c r="D598" s="215" t="s">
        <v>137</v>
      </c>
      <c r="E598" s="215">
        <v>70455781</v>
      </c>
      <c r="F598" s="215">
        <v>20</v>
      </c>
      <c r="G598" s="215" t="s">
        <v>705</v>
      </c>
      <c r="H598" s="221" t="s">
        <v>1617</v>
      </c>
      <c r="I598" s="234" t="s">
        <v>1005</v>
      </c>
      <c r="J598" s="207"/>
      <c r="K598" s="211">
        <v>18473.95</v>
      </c>
      <c r="L598" s="127" t="str">
        <f t="shared" si="90"/>
        <v>0070455781000020</v>
      </c>
      <c r="M598" s="127">
        <f t="shared" si="96"/>
        <v>16</v>
      </c>
      <c r="N598" s="127" t="str">
        <f t="shared" si="91"/>
        <v>00000000/Z_PVD</v>
      </c>
      <c r="O598" s="236">
        <f t="shared" si="92"/>
        <v>0</v>
      </c>
      <c r="P598" s="236">
        <f t="shared" si="93"/>
        <v>1</v>
      </c>
      <c r="Q598" s="236">
        <f t="shared" si="93"/>
        <v>0</v>
      </c>
      <c r="R598" s="236">
        <f t="shared" si="93"/>
        <v>0</v>
      </c>
      <c r="S598" s="238">
        <f>IF(O598=1,0,IF(P598=1,'WHT Rates - MPEG HEVC VIA'!$H$3,IF(Q598=1,'WHT Rates - MPEG HEVC VIA'!$H$11,IF(R598=1,'Via Summary'!$B$9,_xlfn.XLOOKUP(D598,'WHT Rates'!$B$4:$B$56,'WHT Rates'!$C$4:$C$56)/100))))</f>
        <v>8.8809244483993577E-2</v>
      </c>
      <c r="T598" s="244">
        <f t="shared" si="94"/>
        <v>0</v>
      </c>
      <c r="U598" s="238">
        <f>IF(O598=1,0,IF(P598=1,'WHT Rates - MPEG HEVC VIA'!$H$3,IF(Q598=1,'WHT Rates - MPEG HEVC VIA'!$H$11,IF(R598=1,'Via Summary'!$B$9,_xlfn.XLOOKUP(D598,'WHT Rates'!$B$4:$B$56,'WHT Rates'!$E$4:$E$56)/100))))</f>
        <v>8.8809244483993577E-2</v>
      </c>
      <c r="V598" s="244">
        <f t="shared" si="95"/>
        <v>1640.6575421350733</v>
      </c>
      <c r="W598" s="251"/>
      <c r="X598" s="128">
        <f t="shared" si="88"/>
        <v>0</v>
      </c>
      <c r="Y598" s="128">
        <f t="shared" si="89"/>
        <v>-1640.66</v>
      </c>
      <c r="Z598" s="251"/>
      <c r="AA598" s="251"/>
      <c r="AB598" s="251"/>
    </row>
    <row r="599" spans="1:28" s="127" customFormat="1" x14ac:dyDescent="0.35">
      <c r="A599" s="214" t="s">
        <v>162</v>
      </c>
      <c r="B599" s="215">
        <v>105765</v>
      </c>
      <c r="C599" s="215" t="s">
        <v>136</v>
      </c>
      <c r="D599" s="215" t="s">
        <v>137</v>
      </c>
      <c r="E599" s="215">
        <v>70455781</v>
      </c>
      <c r="F599" s="215">
        <v>30</v>
      </c>
      <c r="G599" s="215" t="s">
        <v>750</v>
      </c>
      <c r="H599" s="221" t="s">
        <v>1618</v>
      </c>
      <c r="I599" s="234" t="s">
        <v>1005</v>
      </c>
      <c r="J599" s="207"/>
      <c r="K599" s="211">
        <v>49263.88</v>
      </c>
      <c r="L599" s="127" t="str">
        <f t="shared" si="90"/>
        <v>0070455781000030</v>
      </c>
      <c r="M599" s="127">
        <f t="shared" si="96"/>
        <v>16</v>
      </c>
      <c r="N599" s="127" t="str">
        <f t="shared" si="91"/>
        <v>00000000/Z_MBO</v>
      </c>
      <c r="O599" s="236">
        <f t="shared" si="92"/>
        <v>0</v>
      </c>
      <c r="P599" s="236">
        <f t="shared" si="93"/>
        <v>1</v>
      </c>
      <c r="Q599" s="236">
        <f t="shared" si="93"/>
        <v>0</v>
      </c>
      <c r="R599" s="236">
        <f t="shared" si="93"/>
        <v>0</v>
      </c>
      <c r="S599" s="238">
        <f>IF(O599=1,0,IF(P599=1,'WHT Rates - MPEG HEVC VIA'!$H$3,IF(Q599=1,'WHT Rates - MPEG HEVC VIA'!$H$11,IF(R599=1,'Via Summary'!$B$9,_xlfn.XLOOKUP(D599,'WHT Rates'!$B$4:$B$56,'WHT Rates'!$C$4:$C$56)/100))))</f>
        <v>8.8809244483993577E-2</v>
      </c>
      <c r="T599" s="244">
        <f t="shared" si="94"/>
        <v>0</v>
      </c>
      <c r="U599" s="238">
        <f>IF(O599=1,0,IF(P599=1,'WHT Rates - MPEG HEVC VIA'!$H$3,IF(Q599=1,'WHT Rates - MPEG HEVC VIA'!$H$11,IF(R599=1,'Via Summary'!$B$9,_xlfn.XLOOKUP(D599,'WHT Rates'!$B$4:$B$56,'WHT Rates'!$E$4:$E$56)/100))))</f>
        <v>8.8809244483993577E-2</v>
      </c>
      <c r="V599" s="244">
        <f t="shared" si="95"/>
        <v>4375.0879631501211</v>
      </c>
      <c r="W599" s="251"/>
      <c r="X599" s="128">
        <f t="shared" si="88"/>
        <v>0</v>
      </c>
      <c r="Y599" s="128">
        <f t="shared" si="89"/>
        <v>-4375.09</v>
      </c>
      <c r="Z599" s="251"/>
      <c r="AA599" s="251"/>
      <c r="AB599" s="251"/>
    </row>
    <row r="600" spans="1:28" s="127" customFormat="1" x14ac:dyDescent="0.35">
      <c r="A600" s="214" t="s">
        <v>162</v>
      </c>
      <c r="B600" s="215">
        <v>105765</v>
      </c>
      <c r="C600" s="215" t="s">
        <v>136</v>
      </c>
      <c r="D600" s="215" t="s">
        <v>137</v>
      </c>
      <c r="E600" s="215">
        <v>70455781</v>
      </c>
      <c r="F600" s="215">
        <v>40</v>
      </c>
      <c r="G600" s="215" t="s">
        <v>737</v>
      </c>
      <c r="H600" s="221" t="s">
        <v>1619</v>
      </c>
      <c r="I600" s="234" t="s">
        <v>1005</v>
      </c>
      <c r="J600" s="207"/>
      <c r="K600" s="211">
        <v>18473.95</v>
      </c>
      <c r="L600" s="127" t="str">
        <f t="shared" si="90"/>
        <v>0070455781000040</v>
      </c>
      <c r="M600" s="127">
        <f t="shared" si="96"/>
        <v>16</v>
      </c>
      <c r="N600" s="127" t="str">
        <f t="shared" si="91"/>
        <v>00000000/Z_PC1</v>
      </c>
      <c r="O600" s="236">
        <f t="shared" si="92"/>
        <v>0</v>
      </c>
      <c r="P600" s="236">
        <f t="shared" si="93"/>
        <v>1</v>
      </c>
      <c r="Q600" s="236">
        <f t="shared" si="93"/>
        <v>0</v>
      </c>
      <c r="R600" s="236">
        <f t="shared" si="93"/>
        <v>0</v>
      </c>
      <c r="S600" s="238">
        <f>IF(O600=1,0,IF(P600=1,'WHT Rates - MPEG HEVC VIA'!$H$3,IF(Q600=1,'WHT Rates - MPEG HEVC VIA'!$H$11,IF(R600=1,'Via Summary'!$B$9,_xlfn.XLOOKUP(D600,'WHT Rates'!$B$4:$B$56,'WHT Rates'!$C$4:$C$56)/100))))</f>
        <v>8.8809244483993577E-2</v>
      </c>
      <c r="T600" s="244">
        <f t="shared" si="94"/>
        <v>0</v>
      </c>
      <c r="U600" s="238">
        <f>IF(O600=1,0,IF(P600=1,'WHT Rates - MPEG HEVC VIA'!$H$3,IF(Q600=1,'WHT Rates - MPEG HEVC VIA'!$H$11,IF(R600=1,'Via Summary'!$B$9,_xlfn.XLOOKUP(D600,'WHT Rates'!$B$4:$B$56,'WHT Rates'!$E$4:$E$56)/100))))</f>
        <v>8.8809244483993577E-2</v>
      </c>
      <c r="V600" s="244">
        <f t="shared" si="95"/>
        <v>1640.6575421350733</v>
      </c>
      <c r="W600" s="251"/>
      <c r="X600" s="128">
        <f t="shared" si="88"/>
        <v>0</v>
      </c>
      <c r="Y600" s="128">
        <f t="shared" si="89"/>
        <v>-1640.66</v>
      </c>
      <c r="Z600" s="251"/>
      <c r="AA600" s="251"/>
      <c r="AB600" s="251"/>
    </row>
    <row r="601" spans="1:28" s="127" customFormat="1" x14ac:dyDescent="0.35">
      <c r="A601" s="214" t="s">
        <v>162</v>
      </c>
      <c r="B601" s="215">
        <v>105765</v>
      </c>
      <c r="C601" s="215" t="s">
        <v>136</v>
      </c>
      <c r="D601" s="215" t="s">
        <v>137</v>
      </c>
      <c r="E601" s="215">
        <v>70455782</v>
      </c>
      <c r="F601" s="215">
        <v>10</v>
      </c>
      <c r="G601" s="215" t="s">
        <v>694</v>
      </c>
      <c r="H601" s="221" t="s">
        <v>1620</v>
      </c>
      <c r="I601" s="234" t="s">
        <v>1004</v>
      </c>
      <c r="J601" s="207"/>
      <c r="K601" s="211">
        <v>-8202350.9100000001</v>
      </c>
      <c r="L601" s="127" t="str">
        <f t="shared" si="90"/>
        <v>0070455782000010</v>
      </c>
      <c r="M601" s="127">
        <f t="shared" si="96"/>
        <v>16</v>
      </c>
      <c r="N601" s="127" t="str">
        <f t="shared" si="91"/>
        <v>00000000/Z_DTV</v>
      </c>
      <c r="O601" s="236">
        <f t="shared" si="92"/>
        <v>0</v>
      </c>
      <c r="P601" s="236">
        <f t="shared" si="93"/>
        <v>1</v>
      </c>
      <c r="Q601" s="236">
        <f t="shared" si="93"/>
        <v>0</v>
      </c>
      <c r="R601" s="236">
        <f t="shared" si="93"/>
        <v>0</v>
      </c>
      <c r="S601" s="238">
        <f>IF(O601=1,0,IF(P601=1,'WHT Rates - MPEG HEVC VIA'!$H$3,IF(Q601=1,'WHT Rates - MPEG HEVC VIA'!$H$11,IF(R601=1,'Via Summary'!$B$9,_xlfn.XLOOKUP(D601,'WHT Rates'!$B$4:$B$56,'WHT Rates'!$C$4:$C$56)/100))))</f>
        <v>8.8809244483993577E-2</v>
      </c>
      <c r="T601" s="244">
        <f t="shared" si="94"/>
        <v>0</v>
      </c>
      <c r="U601" s="238">
        <f>IF(O601=1,0,IF(P601=1,'WHT Rates - MPEG HEVC VIA'!$H$3,IF(Q601=1,'WHT Rates - MPEG HEVC VIA'!$H$11,IF(R601=1,'Via Summary'!$B$9,_xlfn.XLOOKUP(D601,'WHT Rates'!$B$4:$B$56,'WHT Rates'!$E$4:$E$56)/100))))</f>
        <v>8.8809244483993577E-2</v>
      </c>
      <c r="V601" s="244">
        <f t="shared" si="95"/>
        <v>-728444.58730969718</v>
      </c>
      <c r="W601" s="251"/>
      <c r="X601" s="128">
        <f t="shared" si="88"/>
        <v>0</v>
      </c>
      <c r="Y601" s="128">
        <f t="shared" si="89"/>
        <v>728444.59</v>
      </c>
      <c r="Z601" s="251"/>
      <c r="AA601" s="251"/>
      <c r="AB601" s="251"/>
    </row>
    <row r="602" spans="1:28" s="127" customFormat="1" x14ac:dyDescent="0.35">
      <c r="A602" s="214" t="s">
        <v>162</v>
      </c>
      <c r="B602" s="215">
        <v>105765</v>
      </c>
      <c r="C602" s="215" t="s">
        <v>136</v>
      </c>
      <c r="D602" s="215" t="s">
        <v>137</v>
      </c>
      <c r="E602" s="215">
        <v>70455782</v>
      </c>
      <c r="F602" s="215">
        <v>20</v>
      </c>
      <c r="G602" s="215" t="s">
        <v>705</v>
      </c>
      <c r="H602" s="221" t="s">
        <v>1621</v>
      </c>
      <c r="I602" s="234" t="s">
        <v>1004</v>
      </c>
      <c r="J602" s="207"/>
      <c r="K602" s="211">
        <v>-4101175.45</v>
      </c>
      <c r="L602" s="127" t="str">
        <f t="shared" si="90"/>
        <v>0070455782000020</v>
      </c>
      <c r="M602" s="127">
        <f t="shared" si="96"/>
        <v>16</v>
      </c>
      <c r="N602" s="127" t="str">
        <f t="shared" si="91"/>
        <v>00000000/Z_PVD</v>
      </c>
      <c r="O602" s="236">
        <f t="shared" si="92"/>
        <v>0</v>
      </c>
      <c r="P602" s="236">
        <f t="shared" si="93"/>
        <v>1</v>
      </c>
      <c r="Q602" s="236">
        <f t="shared" si="93"/>
        <v>0</v>
      </c>
      <c r="R602" s="236">
        <f t="shared" si="93"/>
        <v>0</v>
      </c>
      <c r="S602" s="238">
        <f>IF(O602=1,0,IF(P602=1,'WHT Rates - MPEG HEVC VIA'!$H$3,IF(Q602=1,'WHT Rates - MPEG HEVC VIA'!$H$11,IF(R602=1,'Via Summary'!$B$9,_xlfn.XLOOKUP(D602,'WHT Rates'!$B$4:$B$56,'WHT Rates'!$C$4:$C$56)/100))))</f>
        <v>8.8809244483993577E-2</v>
      </c>
      <c r="T602" s="244">
        <f t="shared" si="94"/>
        <v>0</v>
      </c>
      <c r="U602" s="238">
        <f>IF(O602=1,0,IF(P602=1,'WHT Rates - MPEG HEVC VIA'!$H$3,IF(Q602=1,'WHT Rates - MPEG HEVC VIA'!$H$11,IF(R602=1,'Via Summary'!$B$9,_xlfn.XLOOKUP(D602,'WHT Rates'!$B$4:$B$56,'WHT Rates'!$E$4:$E$56)/100))))</f>
        <v>8.8809244483993577E-2</v>
      </c>
      <c r="V602" s="244">
        <f t="shared" si="95"/>
        <v>-364222.29321080237</v>
      </c>
      <c r="W602" s="251"/>
      <c r="X602" s="128">
        <f t="shared" si="88"/>
        <v>0</v>
      </c>
      <c r="Y602" s="128">
        <f t="shared" si="89"/>
        <v>364222.29</v>
      </c>
      <c r="Z602" s="251"/>
      <c r="AA602" s="251"/>
      <c r="AB602" s="251"/>
    </row>
    <row r="603" spans="1:28" s="127" customFormat="1" x14ac:dyDescent="0.35">
      <c r="A603" s="214" t="s">
        <v>162</v>
      </c>
      <c r="B603" s="215">
        <v>105765</v>
      </c>
      <c r="C603" s="215" t="s">
        <v>136</v>
      </c>
      <c r="D603" s="215" t="s">
        <v>137</v>
      </c>
      <c r="E603" s="215">
        <v>70455782</v>
      </c>
      <c r="F603" s="215">
        <v>30</v>
      </c>
      <c r="G603" s="215" t="s">
        <v>750</v>
      </c>
      <c r="H603" s="221" t="s">
        <v>1622</v>
      </c>
      <c r="I603" s="234" t="s">
        <v>1004</v>
      </c>
      <c r="J603" s="207"/>
      <c r="K603" s="211">
        <v>-10936467.880000001</v>
      </c>
      <c r="L603" s="127" t="str">
        <f t="shared" si="90"/>
        <v>0070455782000030</v>
      </c>
      <c r="M603" s="127">
        <f t="shared" si="96"/>
        <v>16</v>
      </c>
      <c r="N603" s="127" t="str">
        <f t="shared" si="91"/>
        <v>00000000/Z_MBO</v>
      </c>
      <c r="O603" s="236">
        <f t="shared" si="92"/>
        <v>0</v>
      </c>
      <c r="P603" s="236">
        <f t="shared" si="93"/>
        <v>1</v>
      </c>
      <c r="Q603" s="236">
        <f t="shared" si="93"/>
        <v>0</v>
      </c>
      <c r="R603" s="236">
        <f t="shared" si="93"/>
        <v>0</v>
      </c>
      <c r="S603" s="238">
        <f>IF(O603=1,0,IF(P603=1,'WHT Rates - MPEG HEVC VIA'!$H$3,IF(Q603=1,'WHT Rates - MPEG HEVC VIA'!$H$11,IF(R603=1,'Via Summary'!$B$9,_xlfn.XLOOKUP(D603,'WHT Rates'!$B$4:$B$56,'WHT Rates'!$C$4:$C$56)/100))))</f>
        <v>8.8809244483993577E-2</v>
      </c>
      <c r="T603" s="244">
        <f t="shared" si="94"/>
        <v>0</v>
      </c>
      <c r="U603" s="238">
        <f>IF(O603=1,0,IF(P603=1,'WHT Rates - MPEG HEVC VIA'!$H$3,IF(Q603=1,'WHT Rates - MPEG HEVC VIA'!$H$11,IF(R603=1,'Via Summary'!$B$9,_xlfn.XLOOKUP(D603,'WHT Rates'!$B$4:$B$56,'WHT Rates'!$E$4:$E$56)/100))))</f>
        <v>8.8809244483993577E-2</v>
      </c>
      <c r="V603" s="244">
        <f t="shared" si="95"/>
        <v>-971259.44974626298</v>
      </c>
      <c r="W603" s="251"/>
      <c r="X603" s="128">
        <f t="shared" si="88"/>
        <v>0</v>
      </c>
      <c r="Y603" s="128">
        <f t="shared" si="89"/>
        <v>971259.45</v>
      </c>
      <c r="Z603" s="251"/>
      <c r="AA603" s="251"/>
      <c r="AB603" s="251"/>
    </row>
    <row r="604" spans="1:28" s="127" customFormat="1" x14ac:dyDescent="0.35">
      <c r="A604" s="214" t="s">
        <v>162</v>
      </c>
      <c r="B604" s="215">
        <v>105765</v>
      </c>
      <c r="C604" s="215" t="s">
        <v>136</v>
      </c>
      <c r="D604" s="215" t="s">
        <v>137</v>
      </c>
      <c r="E604" s="215">
        <v>70455782</v>
      </c>
      <c r="F604" s="215">
        <v>40</v>
      </c>
      <c r="G604" s="215" t="s">
        <v>737</v>
      </c>
      <c r="H604" s="221" t="s">
        <v>1623</v>
      </c>
      <c r="I604" s="234" t="s">
        <v>1004</v>
      </c>
      <c r="J604" s="207"/>
      <c r="K604" s="211">
        <v>-4101175.45</v>
      </c>
      <c r="L604" s="127" t="str">
        <f t="shared" si="90"/>
        <v>0070455782000040</v>
      </c>
      <c r="M604" s="127">
        <f t="shared" si="96"/>
        <v>16</v>
      </c>
      <c r="N604" s="127" t="str">
        <f t="shared" si="91"/>
        <v>00000000/Z_PC1</v>
      </c>
      <c r="O604" s="236">
        <f t="shared" si="92"/>
        <v>0</v>
      </c>
      <c r="P604" s="236">
        <f t="shared" si="93"/>
        <v>1</v>
      </c>
      <c r="Q604" s="236">
        <f t="shared" si="93"/>
        <v>0</v>
      </c>
      <c r="R604" s="236">
        <f t="shared" si="93"/>
        <v>0</v>
      </c>
      <c r="S604" s="238">
        <f>IF(O604=1,0,IF(P604=1,'WHT Rates - MPEG HEVC VIA'!$H$3,IF(Q604=1,'WHT Rates - MPEG HEVC VIA'!$H$11,IF(R604=1,'Via Summary'!$B$9,_xlfn.XLOOKUP(D604,'WHT Rates'!$B$4:$B$56,'WHT Rates'!$C$4:$C$56)/100))))</f>
        <v>8.8809244483993577E-2</v>
      </c>
      <c r="T604" s="244">
        <f t="shared" si="94"/>
        <v>0</v>
      </c>
      <c r="U604" s="238">
        <f>IF(O604=1,0,IF(P604=1,'WHT Rates - MPEG HEVC VIA'!$H$3,IF(Q604=1,'WHT Rates - MPEG HEVC VIA'!$H$11,IF(R604=1,'Via Summary'!$B$9,_xlfn.XLOOKUP(D604,'WHT Rates'!$B$4:$B$56,'WHT Rates'!$E$4:$E$56)/100))))</f>
        <v>8.8809244483993577E-2</v>
      </c>
      <c r="V604" s="244">
        <f t="shared" si="95"/>
        <v>-364222.29321080237</v>
      </c>
      <c r="W604" s="251"/>
      <c r="X604" s="128">
        <f t="shared" si="88"/>
        <v>0</v>
      </c>
      <c r="Y604" s="128">
        <f t="shared" si="89"/>
        <v>364222.29</v>
      </c>
      <c r="Z604" s="251"/>
      <c r="AA604" s="251"/>
      <c r="AB604" s="251"/>
    </row>
    <row r="605" spans="1:28" s="127" customFormat="1" x14ac:dyDescent="0.35">
      <c r="A605" s="214" t="s">
        <v>162</v>
      </c>
      <c r="B605" s="215">
        <v>105765</v>
      </c>
      <c r="C605" s="215" t="s">
        <v>136</v>
      </c>
      <c r="D605" s="215" t="s">
        <v>137</v>
      </c>
      <c r="E605" s="215">
        <v>70455782</v>
      </c>
      <c r="F605" s="215">
        <v>50</v>
      </c>
      <c r="G605" s="215" t="s">
        <v>694</v>
      </c>
      <c r="H605" s="221" t="s">
        <v>1624</v>
      </c>
      <c r="I605" s="234" t="s">
        <v>1004</v>
      </c>
      <c r="J605" s="207"/>
      <c r="K605" s="211">
        <v>859438.15</v>
      </c>
      <c r="L605" s="127" t="str">
        <f t="shared" si="90"/>
        <v>0070455782000050</v>
      </c>
      <c r="M605" s="127">
        <f t="shared" si="96"/>
        <v>16</v>
      </c>
      <c r="N605" s="127" t="str">
        <f t="shared" si="91"/>
        <v>00000000/Z_DTV</v>
      </c>
      <c r="O605" s="236">
        <f t="shared" si="92"/>
        <v>0</v>
      </c>
      <c r="P605" s="236">
        <f t="shared" si="93"/>
        <v>1</v>
      </c>
      <c r="Q605" s="236">
        <f t="shared" si="93"/>
        <v>0</v>
      </c>
      <c r="R605" s="236">
        <f t="shared" si="93"/>
        <v>0</v>
      </c>
      <c r="S605" s="238">
        <f>IF(O605=1,0,IF(P605=1,'WHT Rates - MPEG HEVC VIA'!$H$3,IF(Q605=1,'WHT Rates - MPEG HEVC VIA'!$H$11,IF(R605=1,'Via Summary'!$B$9,_xlfn.XLOOKUP(D605,'WHT Rates'!$B$4:$B$56,'WHT Rates'!$C$4:$C$56)/100))))</f>
        <v>8.8809244483993577E-2</v>
      </c>
      <c r="T605" s="244">
        <f t="shared" si="94"/>
        <v>0</v>
      </c>
      <c r="U605" s="238">
        <f>IF(O605=1,0,IF(P605=1,'WHT Rates - MPEG HEVC VIA'!$H$3,IF(Q605=1,'WHT Rates - MPEG HEVC VIA'!$H$11,IF(R605=1,'Via Summary'!$B$9,_xlfn.XLOOKUP(D605,'WHT Rates'!$B$4:$B$56,'WHT Rates'!$E$4:$E$56)/100))))</f>
        <v>8.8809244483993577E-2</v>
      </c>
      <c r="V605" s="244">
        <f t="shared" si="95"/>
        <v>76326.052782221144</v>
      </c>
      <c r="W605" s="251"/>
      <c r="X605" s="128">
        <f t="shared" si="88"/>
        <v>0</v>
      </c>
      <c r="Y605" s="128">
        <f t="shared" si="89"/>
        <v>-76326.05</v>
      </c>
      <c r="Z605" s="251"/>
      <c r="AA605" s="251"/>
      <c r="AB605" s="251"/>
    </row>
    <row r="606" spans="1:28" s="127" customFormat="1" x14ac:dyDescent="0.35">
      <c r="A606" s="214" t="s">
        <v>162</v>
      </c>
      <c r="B606" s="215">
        <v>105765</v>
      </c>
      <c r="C606" s="215" t="s">
        <v>136</v>
      </c>
      <c r="D606" s="215" t="s">
        <v>137</v>
      </c>
      <c r="E606" s="215">
        <v>70455782</v>
      </c>
      <c r="F606" s="215">
        <v>60</v>
      </c>
      <c r="G606" s="215" t="s">
        <v>705</v>
      </c>
      <c r="H606" s="221" t="s">
        <v>1625</v>
      </c>
      <c r="I606" s="234" t="s">
        <v>1004</v>
      </c>
      <c r="J606" s="207"/>
      <c r="K606" s="211">
        <v>429719.07</v>
      </c>
      <c r="L606" s="127" t="str">
        <f t="shared" si="90"/>
        <v>0070455782000060</v>
      </c>
      <c r="M606" s="127">
        <f t="shared" si="96"/>
        <v>16</v>
      </c>
      <c r="N606" s="127" t="str">
        <f t="shared" si="91"/>
        <v>00000000/Z_PVD</v>
      </c>
      <c r="O606" s="236">
        <f t="shared" si="92"/>
        <v>0</v>
      </c>
      <c r="P606" s="236">
        <f t="shared" si="93"/>
        <v>1</v>
      </c>
      <c r="Q606" s="236">
        <f t="shared" si="93"/>
        <v>0</v>
      </c>
      <c r="R606" s="236">
        <f t="shared" si="93"/>
        <v>0</v>
      </c>
      <c r="S606" s="238">
        <f>IF(O606=1,0,IF(P606=1,'WHT Rates - MPEG HEVC VIA'!$H$3,IF(Q606=1,'WHT Rates - MPEG HEVC VIA'!$H$11,IF(R606=1,'Via Summary'!$B$9,_xlfn.XLOOKUP(D606,'WHT Rates'!$B$4:$B$56,'WHT Rates'!$C$4:$C$56)/100))))</f>
        <v>8.8809244483993577E-2</v>
      </c>
      <c r="T606" s="244">
        <f t="shared" si="94"/>
        <v>0</v>
      </c>
      <c r="U606" s="238">
        <f>IF(O606=1,0,IF(P606=1,'WHT Rates - MPEG HEVC VIA'!$H$3,IF(Q606=1,'WHT Rates - MPEG HEVC VIA'!$H$11,IF(R606=1,'Via Summary'!$B$9,_xlfn.XLOOKUP(D606,'WHT Rates'!$B$4:$B$56,'WHT Rates'!$E$4:$E$56)/100))))</f>
        <v>8.8809244483993577E-2</v>
      </c>
      <c r="V606" s="244">
        <f t="shared" si="95"/>
        <v>38163.02594706435</v>
      </c>
      <c r="W606" s="251"/>
      <c r="X606" s="128">
        <f t="shared" si="88"/>
        <v>0</v>
      </c>
      <c r="Y606" s="128">
        <f t="shared" si="89"/>
        <v>-38163.03</v>
      </c>
      <c r="Z606" s="251"/>
      <c r="AA606" s="251"/>
      <c r="AB606" s="251"/>
    </row>
    <row r="607" spans="1:28" s="127" customFormat="1" x14ac:dyDescent="0.35">
      <c r="A607" s="214" t="s">
        <v>162</v>
      </c>
      <c r="B607" s="215">
        <v>105765</v>
      </c>
      <c r="C607" s="215" t="s">
        <v>136</v>
      </c>
      <c r="D607" s="215" t="s">
        <v>137</v>
      </c>
      <c r="E607" s="215">
        <v>70455782</v>
      </c>
      <c r="F607" s="215">
        <v>70</v>
      </c>
      <c r="G607" s="215" t="s">
        <v>750</v>
      </c>
      <c r="H607" s="221" t="s">
        <v>1626</v>
      </c>
      <c r="I607" s="234" t="s">
        <v>1004</v>
      </c>
      <c r="J607" s="207"/>
      <c r="K607" s="211">
        <v>1145917.53</v>
      </c>
      <c r="L607" s="127" t="str">
        <f t="shared" si="90"/>
        <v>0070455782000070</v>
      </c>
      <c r="M607" s="127">
        <f t="shared" si="96"/>
        <v>16</v>
      </c>
      <c r="N607" s="127" t="str">
        <f t="shared" si="91"/>
        <v>00000000/Z_MBO</v>
      </c>
      <c r="O607" s="236">
        <f t="shared" si="92"/>
        <v>0</v>
      </c>
      <c r="P607" s="236">
        <f t="shared" si="93"/>
        <v>1</v>
      </c>
      <c r="Q607" s="236">
        <f t="shared" si="93"/>
        <v>0</v>
      </c>
      <c r="R607" s="236">
        <f t="shared" si="93"/>
        <v>0</v>
      </c>
      <c r="S607" s="238">
        <f>IF(O607=1,0,IF(P607=1,'WHT Rates - MPEG HEVC VIA'!$H$3,IF(Q607=1,'WHT Rates - MPEG HEVC VIA'!$H$11,IF(R607=1,'Via Summary'!$B$9,_xlfn.XLOOKUP(D607,'WHT Rates'!$B$4:$B$56,'WHT Rates'!$C$4:$C$56)/100))))</f>
        <v>8.8809244483993577E-2</v>
      </c>
      <c r="T607" s="244">
        <f t="shared" si="94"/>
        <v>0</v>
      </c>
      <c r="U607" s="238">
        <f>IF(O607=1,0,IF(P607=1,'WHT Rates - MPEG HEVC VIA'!$H$3,IF(Q607=1,'WHT Rates - MPEG HEVC VIA'!$H$11,IF(R607=1,'Via Summary'!$B$9,_xlfn.XLOOKUP(D607,'WHT Rates'!$B$4:$B$56,'WHT Rates'!$E$4:$E$56)/100))))</f>
        <v>8.8809244483993577E-2</v>
      </c>
      <c r="V607" s="244">
        <f t="shared" si="95"/>
        <v>101768.07008026405</v>
      </c>
      <c r="W607" s="251"/>
      <c r="X607" s="128">
        <f t="shared" si="88"/>
        <v>0</v>
      </c>
      <c r="Y607" s="128">
        <f t="shared" si="89"/>
        <v>-101768.07</v>
      </c>
      <c r="Z607" s="251"/>
      <c r="AA607" s="251"/>
      <c r="AB607" s="251"/>
    </row>
    <row r="608" spans="1:28" s="127" customFormat="1" x14ac:dyDescent="0.35">
      <c r="A608" s="214" t="s">
        <v>162</v>
      </c>
      <c r="B608" s="215">
        <v>105765</v>
      </c>
      <c r="C608" s="215" t="s">
        <v>136</v>
      </c>
      <c r="D608" s="215" t="s">
        <v>137</v>
      </c>
      <c r="E608" s="215">
        <v>70455782</v>
      </c>
      <c r="F608" s="215">
        <v>80</v>
      </c>
      <c r="G608" s="215" t="s">
        <v>737</v>
      </c>
      <c r="H608" s="221" t="s">
        <v>1627</v>
      </c>
      <c r="I608" s="234" t="s">
        <v>1004</v>
      </c>
      <c r="J608" s="207"/>
      <c r="K608" s="211">
        <v>429719.07</v>
      </c>
      <c r="L608" s="127" t="str">
        <f t="shared" si="90"/>
        <v>0070455782000080</v>
      </c>
      <c r="M608" s="127">
        <f t="shared" si="96"/>
        <v>16</v>
      </c>
      <c r="N608" s="127" t="str">
        <f t="shared" si="91"/>
        <v>00000000/Z_PC1</v>
      </c>
      <c r="O608" s="236">
        <f t="shared" si="92"/>
        <v>0</v>
      </c>
      <c r="P608" s="236">
        <f t="shared" si="93"/>
        <v>1</v>
      </c>
      <c r="Q608" s="236">
        <f t="shared" si="93"/>
        <v>0</v>
      </c>
      <c r="R608" s="236">
        <f t="shared" si="93"/>
        <v>0</v>
      </c>
      <c r="S608" s="238">
        <f>IF(O608=1,0,IF(P608=1,'WHT Rates - MPEG HEVC VIA'!$H$3,IF(Q608=1,'WHT Rates - MPEG HEVC VIA'!$H$11,IF(R608=1,'Via Summary'!$B$9,_xlfn.XLOOKUP(D608,'WHT Rates'!$B$4:$B$56,'WHT Rates'!$C$4:$C$56)/100))))</f>
        <v>8.8809244483993577E-2</v>
      </c>
      <c r="T608" s="244">
        <f t="shared" si="94"/>
        <v>0</v>
      </c>
      <c r="U608" s="238">
        <f>IF(O608=1,0,IF(P608=1,'WHT Rates - MPEG HEVC VIA'!$H$3,IF(Q608=1,'WHT Rates - MPEG HEVC VIA'!$H$11,IF(R608=1,'Via Summary'!$B$9,_xlfn.XLOOKUP(D608,'WHT Rates'!$B$4:$B$56,'WHT Rates'!$E$4:$E$56)/100))))</f>
        <v>8.8809244483993577E-2</v>
      </c>
      <c r="V608" s="244">
        <f t="shared" si="95"/>
        <v>38163.02594706435</v>
      </c>
      <c r="W608" s="251"/>
      <c r="X608" s="128">
        <f t="shared" si="88"/>
        <v>0</v>
      </c>
      <c r="Y608" s="128">
        <f t="shared" si="89"/>
        <v>-38163.03</v>
      </c>
      <c r="Z608" s="251"/>
      <c r="AA608" s="251"/>
      <c r="AB608" s="251"/>
    </row>
    <row r="609" spans="1:28" s="127" customFormat="1" x14ac:dyDescent="0.35">
      <c r="A609" s="214" t="s">
        <v>162</v>
      </c>
      <c r="B609" s="215">
        <v>105765</v>
      </c>
      <c r="C609" s="215" t="s">
        <v>136</v>
      </c>
      <c r="D609" s="215" t="s">
        <v>137</v>
      </c>
      <c r="E609" s="215">
        <v>70455783</v>
      </c>
      <c r="F609" s="215">
        <v>10</v>
      </c>
      <c r="G609" s="215" t="s">
        <v>694</v>
      </c>
      <c r="H609" s="221" t="s">
        <v>1628</v>
      </c>
      <c r="I609" s="234" t="s">
        <v>1004</v>
      </c>
      <c r="J609" s="207"/>
      <c r="K609" s="211">
        <v>8904414.8200000003</v>
      </c>
      <c r="L609" s="127" t="str">
        <f t="shared" si="90"/>
        <v>0070455783000010</v>
      </c>
      <c r="M609" s="127">
        <f t="shared" si="96"/>
        <v>16</v>
      </c>
      <c r="N609" s="127" t="str">
        <f t="shared" si="91"/>
        <v>00000000/Z_DTV</v>
      </c>
      <c r="O609" s="236">
        <f t="shared" si="92"/>
        <v>0</v>
      </c>
      <c r="P609" s="236">
        <f t="shared" si="93"/>
        <v>1</v>
      </c>
      <c r="Q609" s="236">
        <f t="shared" si="93"/>
        <v>0</v>
      </c>
      <c r="R609" s="236">
        <f t="shared" si="93"/>
        <v>0</v>
      </c>
      <c r="S609" s="238">
        <f>IF(O609=1,0,IF(P609=1,'WHT Rates - MPEG HEVC VIA'!$H$3,IF(Q609=1,'WHT Rates - MPEG HEVC VIA'!$H$11,IF(R609=1,'Via Summary'!$B$9,_xlfn.XLOOKUP(D609,'WHT Rates'!$B$4:$B$56,'WHT Rates'!$C$4:$C$56)/100))))</f>
        <v>8.8809244483993577E-2</v>
      </c>
      <c r="T609" s="244">
        <f t="shared" si="94"/>
        <v>0</v>
      </c>
      <c r="U609" s="238">
        <f>IF(O609=1,0,IF(P609=1,'WHT Rates - MPEG HEVC VIA'!$H$3,IF(Q609=1,'WHT Rates - MPEG HEVC VIA'!$H$11,IF(R609=1,'Via Summary'!$B$9,_xlfn.XLOOKUP(D609,'WHT Rates'!$B$4:$B$56,'WHT Rates'!$E$4:$E$56)/100))))</f>
        <v>8.8809244483993577E-2</v>
      </c>
      <c r="V609" s="244">
        <f t="shared" si="95"/>
        <v>790794.35273627564</v>
      </c>
      <c r="W609" s="251"/>
      <c r="X609" s="128">
        <f t="shared" si="88"/>
        <v>0</v>
      </c>
      <c r="Y609" s="128">
        <f t="shared" si="89"/>
        <v>-790794.35</v>
      </c>
      <c r="Z609" s="251"/>
      <c r="AA609" s="251"/>
      <c r="AB609" s="251"/>
    </row>
    <row r="610" spans="1:28" s="127" customFormat="1" x14ac:dyDescent="0.35">
      <c r="A610" s="214" t="s">
        <v>162</v>
      </c>
      <c r="B610" s="215">
        <v>105765</v>
      </c>
      <c r="C610" s="215" t="s">
        <v>136</v>
      </c>
      <c r="D610" s="215" t="s">
        <v>137</v>
      </c>
      <c r="E610" s="215">
        <v>70455783</v>
      </c>
      <c r="F610" s="215">
        <v>20</v>
      </c>
      <c r="G610" s="215" t="s">
        <v>705</v>
      </c>
      <c r="H610" s="221" t="s">
        <v>1629</v>
      </c>
      <c r="I610" s="234" t="s">
        <v>1004</v>
      </c>
      <c r="J610" s="207"/>
      <c r="K610" s="211">
        <v>4452207.41</v>
      </c>
      <c r="L610" s="127" t="str">
        <f t="shared" si="90"/>
        <v>0070455783000020</v>
      </c>
      <c r="M610" s="127">
        <f t="shared" si="96"/>
        <v>16</v>
      </c>
      <c r="N610" s="127" t="str">
        <f t="shared" si="91"/>
        <v>00000000/Z_PVD</v>
      </c>
      <c r="O610" s="236">
        <f t="shared" si="92"/>
        <v>0</v>
      </c>
      <c r="P610" s="236">
        <f t="shared" si="93"/>
        <v>1</v>
      </c>
      <c r="Q610" s="236">
        <f t="shared" si="93"/>
        <v>0</v>
      </c>
      <c r="R610" s="236">
        <f t="shared" si="93"/>
        <v>0</v>
      </c>
      <c r="S610" s="238">
        <f>IF(O610=1,0,IF(P610=1,'WHT Rates - MPEG HEVC VIA'!$H$3,IF(Q610=1,'WHT Rates - MPEG HEVC VIA'!$H$11,IF(R610=1,'Via Summary'!$B$9,_xlfn.XLOOKUP(D610,'WHT Rates'!$B$4:$B$56,'WHT Rates'!$C$4:$C$56)/100))))</f>
        <v>8.8809244483993577E-2</v>
      </c>
      <c r="T610" s="244">
        <f t="shared" si="94"/>
        <v>0</v>
      </c>
      <c r="U610" s="238">
        <f>IF(O610=1,0,IF(P610=1,'WHT Rates - MPEG HEVC VIA'!$H$3,IF(Q610=1,'WHT Rates - MPEG HEVC VIA'!$H$11,IF(R610=1,'Via Summary'!$B$9,_xlfn.XLOOKUP(D610,'WHT Rates'!$B$4:$B$56,'WHT Rates'!$E$4:$E$56)/100))))</f>
        <v>8.8809244483993577E-2</v>
      </c>
      <c r="V610" s="244">
        <f t="shared" si="95"/>
        <v>395397.17636813782</v>
      </c>
      <c r="W610" s="251"/>
      <c r="X610" s="128">
        <f t="shared" si="88"/>
        <v>0</v>
      </c>
      <c r="Y610" s="128">
        <f t="shared" si="89"/>
        <v>-395397.18</v>
      </c>
      <c r="Z610" s="251"/>
      <c r="AA610" s="251"/>
      <c r="AB610" s="251"/>
    </row>
    <row r="611" spans="1:28" s="127" customFormat="1" x14ac:dyDescent="0.35">
      <c r="A611" s="214" t="s">
        <v>162</v>
      </c>
      <c r="B611" s="215">
        <v>105765</v>
      </c>
      <c r="C611" s="215" t="s">
        <v>136</v>
      </c>
      <c r="D611" s="215" t="s">
        <v>137</v>
      </c>
      <c r="E611" s="215">
        <v>70455783</v>
      </c>
      <c r="F611" s="215">
        <v>30</v>
      </c>
      <c r="G611" s="215" t="s">
        <v>750</v>
      </c>
      <c r="H611" s="221" t="s">
        <v>1630</v>
      </c>
      <c r="I611" s="234" t="s">
        <v>1004</v>
      </c>
      <c r="J611" s="207"/>
      <c r="K611" s="211">
        <v>11872553.09</v>
      </c>
      <c r="L611" s="127" t="str">
        <f t="shared" si="90"/>
        <v>0070455783000030</v>
      </c>
      <c r="M611" s="127">
        <f t="shared" si="96"/>
        <v>16</v>
      </c>
      <c r="N611" s="127" t="str">
        <f t="shared" si="91"/>
        <v>00000000/Z_MBO</v>
      </c>
      <c r="O611" s="236">
        <f t="shared" si="92"/>
        <v>0</v>
      </c>
      <c r="P611" s="236">
        <f t="shared" si="93"/>
        <v>1</v>
      </c>
      <c r="Q611" s="236">
        <f t="shared" si="93"/>
        <v>0</v>
      </c>
      <c r="R611" s="236">
        <f t="shared" si="93"/>
        <v>0</v>
      </c>
      <c r="S611" s="238">
        <f>IF(O611=1,0,IF(P611=1,'WHT Rates - MPEG HEVC VIA'!$H$3,IF(Q611=1,'WHT Rates - MPEG HEVC VIA'!$H$11,IF(R611=1,'Via Summary'!$B$9,_xlfn.XLOOKUP(D611,'WHT Rates'!$B$4:$B$56,'WHT Rates'!$C$4:$C$56)/100))))</f>
        <v>8.8809244483993577E-2</v>
      </c>
      <c r="T611" s="244">
        <f t="shared" si="94"/>
        <v>0</v>
      </c>
      <c r="U611" s="238">
        <f>IF(O611=1,0,IF(P611=1,'WHT Rates - MPEG HEVC VIA'!$H$3,IF(Q611=1,'WHT Rates - MPEG HEVC VIA'!$H$11,IF(R611=1,'Via Summary'!$B$9,_xlfn.XLOOKUP(D611,'WHT Rates'!$B$4:$B$56,'WHT Rates'!$E$4:$E$56)/100))))</f>
        <v>8.8809244483993577E-2</v>
      </c>
      <c r="V611" s="244">
        <f t="shared" si="95"/>
        <v>1054392.4700190034</v>
      </c>
      <c r="W611" s="251"/>
      <c r="X611" s="128">
        <f t="shared" si="88"/>
        <v>0</v>
      </c>
      <c r="Y611" s="128">
        <f t="shared" si="89"/>
        <v>-1054392.47</v>
      </c>
      <c r="Z611" s="251"/>
      <c r="AA611" s="251"/>
      <c r="AB611" s="251"/>
    </row>
    <row r="612" spans="1:28" s="127" customFormat="1" x14ac:dyDescent="0.35">
      <c r="A612" s="214" t="s">
        <v>162</v>
      </c>
      <c r="B612" s="215">
        <v>105765</v>
      </c>
      <c r="C612" s="215" t="s">
        <v>136</v>
      </c>
      <c r="D612" s="215" t="s">
        <v>137</v>
      </c>
      <c r="E612" s="215">
        <v>70455783</v>
      </c>
      <c r="F612" s="215">
        <v>40</v>
      </c>
      <c r="G612" s="215" t="s">
        <v>737</v>
      </c>
      <c r="H612" s="221" t="s">
        <v>1631</v>
      </c>
      <c r="I612" s="234" t="s">
        <v>1004</v>
      </c>
      <c r="J612" s="207"/>
      <c r="K612" s="211">
        <v>4452207.41</v>
      </c>
      <c r="L612" s="127" t="str">
        <f t="shared" si="90"/>
        <v>0070455783000040</v>
      </c>
      <c r="M612" s="127">
        <f t="shared" si="96"/>
        <v>16</v>
      </c>
      <c r="N612" s="127" t="str">
        <f t="shared" si="91"/>
        <v>00000000/Z_PC1</v>
      </c>
      <c r="O612" s="236">
        <f t="shared" si="92"/>
        <v>0</v>
      </c>
      <c r="P612" s="236">
        <f t="shared" si="93"/>
        <v>1</v>
      </c>
      <c r="Q612" s="236">
        <f t="shared" si="93"/>
        <v>0</v>
      </c>
      <c r="R612" s="236">
        <f t="shared" si="93"/>
        <v>0</v>
      </c>
      <c r="S612" s="238">
        <f>IF(O612=1,0,IF(P612=1,'WHT Rates - MPEG HEVC VIA'!$H$3,IF(Q612=1,'WHT Rates - MPEG HEVC VIA'!$H$11,IF(R612=1,'Via Summary'!$B$9,_xlfn.XLOOKUP(D612,'WHT Rates'!$B$4:$B$56,'WHT Rates'!$C$4:$C$56)/100))))</f>
        <v>8.8809244483993577E-2</v>
      </c>
      <c r="T612" s="244">
        <f t="shared" si="94"/>
        <v>0</v>
      </c>
      <c r="U612" s="238">
        <f>IF(O612=1,0,IF(P612=1,'WHT Rates - MPEG HEVC VIA'!$H$3,IF(Q612=1,'WHT Rates - MPEG HEVC VIA'!$H$11,IF(R612=1,'Via Summary'!$B$9,_xlfn.XLOOKUP(D612,'WHT Rates'!$B$4:$B$56,'WHT Rates'!$E$4:$E$56)/100))))</f>
        <v>8.8809244483993577E-2</v>
      </c>
      <c r="V612" s="244">
        <f t="shared" si="95"/>
        <v>395397.17636813782</v>
      </c>
      <c r="W612" s="251"/>
      <c r="X612" s="128">
        <f t="shared" si="88"/>
        <v>0</v>
      </c>
      <c r="Y612" s="128">
        <f t="shared" si="89"/>
        <v>-395397.18</v>
      </c>
      <c r="Z612" s="251"/>
      <c r="AA612" s="251"/>
      <c r="AB612" s="251"/>
    </row>
    <row r="613" spans="1:28" s="127" customFormat="1" x14ac:dyDescent="0.35">
      <c r="A613" s="214" t="s">
        <v>162</v>
      </c>
      <c r="B613" s="215">
        <v>105765</v>
      </c>
      <c r="C613" s="215" t="s">
        <v>136</v>
      </c>
      <c r="D613" s="215" t="s">
        <v>137</v>
      </c>
      <c r="E613" s="215">
        <v>70455783</v>
      </c>
      <c r="F613" s="215">
        <v>50</v>
      </c>
      <c r="G613" s="215" t="s">
        <v>694</v>
      </c>
      <c r="H613" s="221" t="s">
        <v>1632</v>
      </c>
      <c r="I613" s="234" t="s">
        <v>1004</v>
      </c>
      <c r="J613" s="207"/>
      <c r="K613" s="211">
        <v>-933000</v>
      </c>
      <c r="L613" s="127" t="str">
        <f t="shared" si="90"/>
        <v>0070455783000050</v>
      </c>
      <c r="M613" s="127">
        <f t="shared" si="96"/>
        <v>16</v>
      </c>
      <c r="N613" s="127" t="str">
        <f t="shared" si="91"/>
        <v>00000000/Z_DTV</v>
      </c>
      <c r="O613" s="236">
        <f t="shared" si="92"/>
        <v>0</v>
      </c>
      <c r="P613" s="236">
        <f t="shared" si="93"/>
        <v>1</v>
      </c>
      <c r="Q613" s="236">
        <f t="shared" si="93"/>
        <v>0</v>
      </c>
      <c r="R613" s="236">
        <f t="shared" si="93"/>
        <v>0</v>
      </c>
      <c r="S613" s="238">
        <f>IF(O613=1,0,IF(P613=1,'WHT Rates - MPEG HEVC VIA'!$H$3,IF(Q613=1,'WHT Rates - MPEG HEVC VIA'!$H$11,IF(R613=1,'Via Summary'!$B$9,_xlfn.XLOOKUP(D613,'WHT Rates'!$B$4:$B$56,'WHT Rates'!$C$4:$C$56)/100))))</f>
        <v>8.8809244483993577E-2</v>
      </c>
      <c r="T613" s="244">
        <f t="shared" si="94"/>
        <v>0</v>
      </c>
      <c r="U613" s="238">
        <f>IF(O613=1,0,IF(P613=1,'WHT Rates - MPEG HEVC VIA'!$H$3,IF(Q613=1,'WHT Rates - MPEG HEVC VIA'!$H$11,IF(R613=1,'Via Summary'!$B$9,_xlfn.XLOOKUP(D613,'WHT Rates'!$B$4:$B$56,'WHT Rates'!$E$4:$E$56)/100))))</f>
        <v>8.8809244483993577E-2</v>
      </c>
      <c r="V613" s="244">
        <f t="shared" si="95"/>
        <v>-82859.025103566004</v>
      </c>
      <c r="W613" s="251"/>
      <c r="X613" s="128">
        <f t="shared" si="88"/>
        <v>0</v>
      </c>
      <c r="Y613" s="128">
        <f t="shared" si="89"/>
        <v>82859.03</v>
      </c>
      <c r="Z613" s="251"/>
      <c r="AA613" s="251"/>
      <c r="AB613" s="251"/>
    </row>
    <row r="614" spans="1:28" s="127" customFormat="1" x14ac:dyDescent="0.35">
      <c r="A614" s="214" t="s">
        <v>162</v>
      </c>
      <c r="B614" s="215">
        <v>105765</v>
      </c>
      <c r="C614" s="215" t="s">
        <v>136</v>
      </c>
      <c r="D614" s="215" t="s">
        <v>137</v>
      </c>
      <c r="E614" s="215">
        <v>70455783</v>
      </c>
      <c r="F614" s="215">
        <v>60</v>
      </c>
      <c r="G614" s="215" t="s">
        <v>705</v>
      </c>
      <c r="H614" s="221" t="s">
        <v>1633</v>
      </c>
      <c r="I614" s="234" t="s">
        <v>1004</v>
      </c>
      <c r="J614" s="207"/>
      <c r="K614" s="211">
        <v>-466500</v>
      </c>
      <c r="L614" s="127" t="str">
        <f t="shared" si="90"/>
        <v>0070455783000060</v>
      </c>
      <c r="M614" s="127">
        <f t="shared" si="96"/>
        <v>16</v>
      </c>
      <c r="N614" s="127" t="str">
        <f t="shared" si="91"/>
        <v>00000000/Z_PVD</v>
      </c>
      <c r="O614" s="236">
        <f t="shared" si="92"/>
        <v>0</v>
      </c>
      <c r="P614" s="236">
        <f t="shared" si="93"/>
        <v>1</v>
      </c>
      <c r="Q614" s="236">
        <f t="shared" si="93"/>
        <v>0</v>
      </c>
      <c r="R614" s="236">
        <f t="shared" si="93"/>
        <v>0</v>
      </c>
      <c r="S614" s="238">
        <f>IF(O614=1,0,IF(P614=1,'WHT Rates - MPEG HEVC VIA'!$H$3,IF(Q614=1,'WHT Rates - MPEG HEVC VIA'!$H$11,IF(R614=1,'Via Summary'!$B$9,_xlfn.XLOOKUP(D614,'WHT Rates'!$B$4:$B$56,'WHT Rates'!$C$4:$C$56)/100))))</f>
        <v>8.8809244483993577E-2</v>
      </c>
      <c r="T614" s="244">
        <f t="shared" si="94"/>
        <v>0</v>
      </c>
      <c r="U614" s="238">
        <f>IF(O614=1,0,IF(P614=1,'WHT Rates - MPEG HEVC VIA'!$H$3,IF(Q614=1,'WHT Rates - MPEG HEVC VIA'!$H$11,IF(R614=1,'Via Summary'!$B$9,_xlfn.XLOOKUP(D614,'WHT Rates'!$B$4:$B$56,'WHT Rates'!$E$4:$E$56)/100))))</f>
        <v>8.8809244483993577E-2</v>
      </c>
      <c r="V614" s="244">
        <f t="shared" si="95"/>
        <v>-41429.512551783002</v>
      </c>
      <c r="W614" s="251"/>
      <c r="X614" s="128">
        <f t="shared" si="88"/>
        <v>0</v>
      </c>
      <c r="Y614" s="128">
        <f t="shared" si="89"/>
        <v>41429.51</v>
      </c>
      <c r="Z614" s="251"/>
      <c r="AA614" s="251"/>
      <c r="AB614" s="251"/>
    </row>
    <row r="615" spans="1:28" s="127" customFormat="1" x14ac:dyDescent="0.35">
      <c r="A615" s="214" t="s">
        <v>162</v>
      </c>
      <c r="B615" s="215">
        <v>105765</v>
      </c>
      <c r="C615" s="215" t="s">
        <v>136</v>
      </c>
      <c r="D615" s="215" t="s">
        <v>137</v>
      </c>
      <c r="E615" s="215">
        <v>70455783</v>
      </c>
      <c r="F615" s="215">
        <v>70</v>
      </c>
      <c r="G615" s="215" t="s">
        <v>750</v>
      </c>
      <c r="H615" s="221" t="s">
        <v>1634</v>
      </c>
      <c r="I615" s="234" t="s">
        <v>1004</v>
      </c>
      <c r="J615" s="207"/>
      <c r="K615" s="211">
        <v>-1244000</v>
      </c>
      <c r="L615" s="127" t="str">
        <f t="shared" si="90"/>
        <v>0070455783000070</v>
      </c>
      <c r="M615" s="127">
        <f t="shared" si="96"/>
        <v>16</v>
      </c>
      <c r="N615" s="127" t="str">
        <f t="shared" si="91"/>
        <v>00000000/Z_MBO</v>
      </c>
      <c r="O615" s="236">
        <f t="shared" si="92"/>
        <v>0</v>
      </c>
      <c r="P615" s="236">
        <f t="shared" si="93"/>
        <v>1</v>
      </c>
      <c r="Q615" s="236">
        <f t="shared" si="93"/>
        <v>0</v>
      </c>
      <c r="R615" s="236">
        <f t="shared" si="93"/>
        <v>0</v>
      </c>
      <c r="S615" s="238">
        <f>IF(O615=1,0,IF(P615=1,'WHT Rates - MPEG HEVC VIA'!$H$3,IF(Q615=1,'WHT Rates - MPEG HEVC VIA'!$H$11,IF(R615=1,'Via Summary'!$B$9,_xlfn.XLOOKUP(D615,'WHT Rates'!$B$4:$B$56,'WHT Rates'!$C$4:$C$56)/100))))</f>
        <v>8.8809244483993577E-2</v>
      </c>
      <c r="T615" s="244">
        <f t="shared" si="94"/>
        <v>0</v>
      </c>
      <c r="U615" s="238">
        <f>IF(O615=1,0,IF(P615=1,'WHT Rates - MPEG HEVC VIA'!$H$3,IF(Q615=1,'WHT Rates - MPEG HEVC VIA'!$H$11,IF(R615=1,'Via Summary'!$B$9,_xlfn.XLOOKUP(D615,'WHT Rates'!$B$4:$B$56,'WHT Rates'!$E$4:$E$56)/100))))</f>
        <v>8.8809244483993577E-2</v>
      </c>
      <c r="V615" s="244">
        <f t="shared" si="95"/>
        <v>-110478.70013808801</v>
      </c>
      <c r="W615" s="251"/>
      <c r="X615" s="128">
        <f t="shared" si="88"/>
        <v>0</v>
      </c>
      <c r="Y615" s="128">
        <f t="shared" si="89"/>
        <v>110478.7</v>
      </c>
      <c r="Z615" s="251"/>
      <c r="AA615" s="251"/>
      <c r="AB615" s="251"/>
    </row>
    <row r="616" spans="1:28" s="127" customFormat="1" x14ac:dyDescent="0.35">
      <c r="A616" s="214" t="s">
        <v>162</v>
      </c>
      <c r="B616" s="215">
        <v>105765</v>
      </c>
      <c r="C616" s="215" t="s">
        <v>136</v>
      </c>
      <c r="D616" s="215" t="s">
        <v>137</v>
      </c>
      <c r="E616" s="215">
        <v>70455783</v>
      </c>
      <c r="F616" s="215">
        <v>80</v>
      </c>
      <c r="G616" s="215" t="s">
        <v>737</v>
      </c>
      <c r="H616" s="221" t="s">
        <v>1635</v>
      </c>
      <c r="I616" s="234" t="s">
        <v>1004</v>
      </c>
      <c r="J616" s="207"/>
      <c r="K616" s="211">
        <v>-466500</v>
      </c>
      <c r="L616" s="127" t="str">
        <f t="shared" si="90"/>
        <v>0070455783000080</v>
      </c>
      <c r="M616" s="127">
        <f t="shared" si="96"/>
        <v>16</v>
      </c>
      <c r="N616" s="127" t="str">
        <f t="shared" si="91"/>
        <v>00000000/Z_PC1</v>
      </c>
      <c r="O616" s="236">
        <f t="shared" si="92"/>
        <v>0</v>
      </c>
      <c r="P616" s="236">
        <f t="shared" si="93"/>
        <v>1</v>
      </c>
      <c r="Q616" s="236">
        <f t="shared" si="93"/>
        <v>0</v>
      </c>
      <c r="R616" s="236">
        <f t="shared" si="93"/>
        <v>0</v>
      </c>
      <c r="S616" s="238">
        <f>IF(O616=1,0,IF(P616=1,'WHT Rates - MPEG HEVC VIA'!$H$3,IF(Q616=1,'WHT Rates - MPEG HEVC VIA'!$H$11,IF(R616=1,'Via Summary'!$B$9,_xlfn.XLOOKUP(D616,'WHT Rates'!$B$4:$B$56,'WHT Rates'!$C$4:$C$56)/100))))</f>
        <v>8.8809244483993577E-2</v>
      </c>
      <c r="T616" s="244">
        <f t="shared" si="94"/>
        <v>0</v>
      </c>
      <c r="U616" s="238">
        <f>IF(O616=1,0,IF(P616=1,'WHT Rates - MPEG HEVC VIA'!$H$3,IF(Q616=1,'WHT Rates - MPEG HEVC VIA'!$H$11,IF(R616=1,'Via Summary'!$B$9,_xlfn.XLOOKUP(D616,'WHT Rates'!$B$4:$B$56,'WHT Rates'!$E$4:$E$56)/100))))</f>
        <v>8.8809244483993577E-2</v>
      </c>
      <c r="V616" s="244">
        <f t="shared" si="95"/>
        <v>-41429.512551783002</v>
      </c>
      <c r="W616" s="251"/>
      <c r="X616" s="128">
        <f t="shared" si="88"/>
        <v>0</v>
      </c>
      <c r="Y616" s="128">
        <f t="shared" si="89"/>
        <v>41429.51</v>
      </c>
      <c r="Z616" s="251"/>
      <c r="AA616" s="251"/>
      <c r="AB616" s="251"/>
    </row>
    <row r="617" spans="1:28" s="127" customFormat="1" x14ac:dyDescent="0.35">
      <c r="A617" s="214" t="s">
        <v>162</v>
      </c>
      <c r="B617" s="215">
        <v>105765</v>
      </c>
      <c r="C617" s="215" t="s">
        <v>136</v>
      </c>
      <c r="D617" s="215" t="s">
        <v>137</v>
      </c>
      <c r="E617" s="215">
        <v>70455784</v>
      </c>
      <c r="F617" s="215">
        <v>10</v>
      </c>
      <c r="G617" s="215" t="s">
        <v>694</v>
      </c>
      <c r="H617" s="221" t="s">
        <v>1636</v>
      </c>
      <c r="I617" s="234" t="s">
        <v>1005</v>
      </c>
      <c r="J617" s="207"/>
      <c r="K617" s="211">
        <v>727814.23</v>
      </c>
      <c r="L617" s="127" t="str">
        <f t="shared" si="90"/>
        <v>0070455784000010</v>
      </c>
      <c r="M617" s="127">
        <f t="shared" si="96"/>
        <v>16</v>
      </c>
      <c r="N617" s="127" t="str">
        <f t="shared" si="91"/>
        <v>00000000/Z_DTV</v>
      </c>
      <c r="O617" s="236">
        <f t="shared" si="92"/>
        <v>0</v>
      </c>
      <c r="P617" s="236">
        <f t="shared" si="93"/>
        <v>1</v>
      </c>
      <c r="Q617" s="236">
        <f t="shared" si="93"/>
        <v>0</v>
      </c>
      <c r="R617" s="236">
        <f t="shared" si="93"/>
        <v>0</v>
      </c>
      <c r="S617" s="238">
        <f>IF(O617=1,0,IF(P617=1,'WHT Rates - MPEG HEVC VIA'!$H$3,IF(Q617=1,'WHT Rates - MPEG HEVC VIA'!$H$11,IF(R617=1,'Via Summary'!$B$9,_xlfn.XLOOKUP(D617,'WHT Rates'!$B$4:$B$56,'WHT Rates'!$C$4:$C$56)/100))))</f>
        <v>8.8809244483993577E-2</v>
      </c>
      <c r="T617" s="244">
        <f t="shared" si="94"/>
        <v>0</v>
      </c>
      <c r="U617" s="238">
        <f>IF(O617=1,0,IF(P617=1,'WHT Rates - MPEG HEVC VIA'!$H$3,IF(Q617=1,'WHT Rates - MPEG HEVC VIA'!$H$11,IF(R617=1,'Via Summary'!$B$9,_xlfn.XLOOKUP(D617,'WHT Rates'!$B$4:$B$56,'WHT Rates'!$E$4:$E$56)/100))))</f>
        <v>8.8809244483993577E-2</v>
      </c>
      <c r="V617" s="244">
        <f t="shared" si="95"/>
        <v>64636.631890999532</v>
      </c>
      <c r="W617" s="251"/>
      <c r="X617" s="128">
        <f t="shared" si="88"/>
        <v>0</v>
      </c>
      <c r="Y617" s="128">
        <f t="shared" si="89"/>
        <v>-64636.63</v>
      </c>
      <c r="Z617" s="251"/>
      <c r="AA617" s="251"/>
      <c r="AB617" s="251"/>
    </row>
    <row r="618" spans="1:28" s="127" customFormat="1" x14ac:dyDescent="0.35">
      <c r="A618" s="214" t="s">
        <v>162</v>
      </c>
      <c r="B618" s="215">
        <v>105765</v>
      </c>
      <c r="C618" s="215" t="s">
        <v>136</v>
      </c>
      <c r="D618" s="215" t="s">
        <v>137</v>
      </c>
      <c r="E618" s="215">
        <v>70455784</v>
      </c>
      <c r="F618" s="215">
        <v>20</v>
      </c>
      <c r="G618" s="215" t="s">
        <v>705</v>
      </c>
      <c r="H618" s="221" t="s">
        <v>1637</v>
      </c>
      <c r="I618" s="234" t="s">
        <v>1005</v>
      </c>
      <c r="J618" s="207"/>
      <c r="K618" s="211">
        <v>363907.11</v>
      </c>
      <c r="L618" s="127" t="str">
        <f t="shared" si="90"/>
        <v>0070455784000020</v>
      </c>
      <c r="M618" s="127">
        <f t="shared" si="96"/>
        <v>16</v>
      </c>
      <c r="N618" s="127" t="str">
        <f t="shared" si="91"/>
        <v>00000000/Z_PVD</v>
      </c>
      <c r="O618" s="236">
        <f t="shared" si="92"/>
        <v>0</v>
      </c>
      <c r="P618" s="236">
        <f t="shared" si="93"/>
        <v>1</v>
      </c>
      <c r="Q618" s="236">
        <f t="shared" si="93"/>
        <v>0</v>
      </c>
      <c r="R618" s="236">
        <f t="shared" si="93"/>
        <v>0</v>
      </c>
      <c r="S618" s="238">
        <f>IF(O618=1,0,IF(P618=1,'WHT Rates - MPEG HEVC VIA'!$H$3,IF(Q618=1,'WHT Rates - MPEG HEVC VIA'!$H$11,IF(R618=1,'Via Summary'!$B$9,_xlfn.XLOOKUP(D618,'WHT Rates'!$B$4:$B$56,'WHT Rates'!$C$4:$C$56)/100))))</f>
        <v>8.8809244483993577E-2</v>
      </c>
      <c r="T618" s="244">
        <f t="shared" si="94"/>
        <v>0</v>
      </c>
      <c r="U618" s="238">
        <f>IF(O618=1,0,IF(P618=1,'WHT Rates - MPEG HEVC VIA'!$H$3,IF(Q618=1,'WHT Rates - MPEG HEVC VIA'!$H$11,IF(R618=1,'Via Summary'!$B$9,_xlfn.XLOOKUP(D618,'WHT Rates'!$B$4:$B$56,'WHT Rates'!$E$4:$E$56)/100))))</f>
        <v>8.8809244483993577E-2</v>
      </c>
      <c r="V618" s="244">
        <f t="shared" si="95"/>
        <v>32318.315501453544</v>
      </c>
      <c r="W618" s="251"/>
      <c r="X618" s="128">
        <f t="shared" si="88"/>
        <v>0</v>
      </c>
      <c r="Y618" s="128">
        <f t="shared" si="89"/>
        <v>-32318.32</v>
      </c>
      <c r="Z618" s="251"/>
      <c r="AA618" s="251"/>
      <c r="AB618" s="251"/>
    </row>
    <row r="619" spans="1:28" s="127" customFormat="1" x14ac:dyDescent="0.35">
      <c r="A619" s="214" t="s">
        <v>162</v>
      </c>
      <c r="B619" s="215">
        <v>105765</v>
      </c>
      <c r="C619" s="215" t="s">
        <v>136</v>
      </c>
      <c r="D619" s="215" t="s">
        <v>137</v>
      </c>
      <c r="E619" s="215">
        <v>70455784</v>
      </c>
      <c r="F619" s="215">
        <v>30</v>
      </c>
      <c r="G619" s="215" t="s">
        <v>750</v>
      </c>
      <c r="H619" s="221" t="s">
        <v>1638</v>
      </c>
      <c r="I619" s="234" t="s">
        <v>1005</v>
      </c>
      <c r="J619" s="207"/>
      <c r="K619" s="211">
        <v>970418.97</v>
      </c>
      <c r="L619" s="127" t="str">
        <f t="shared" si="90"/>
        <v>0070455784000030</v>
      </c>
      <c r="M619" s="127">
        <f t="shared" si="96"/>
        <v>16</v>
      </c>
      <c r="N619" s="127" t="str">
        <f t="shared" si="91"/>
        <v>00000000/Z_MBO</v>
      </c>
      <c r="O619" s="236">
        <f t="shared" si="92"/>
        <v>0</v>
      </c>
      <c r="P619" s="236">
        <f t="shared" si="93"/>
        <v>1</v>
      </c>
      <c r="Q619" s="236">
        <f t="shared" si="93"/>
        <v>0</v>
      </c>
      <c r="R619" s="236">
        <f t="shared" si="93"/>
        <v>0</v>
      </c>
      <c r="S619" s="238">
        <f>IF(O619=1,0,IF(P619=1,'WHT Rates - MPEG HEVC VIA'!$H$3,IF(Q619=1,'WHT Rates - MPEG HEVC VIA'!$H$11,IF(R619=1,'Via Summary'!$B$9,_xlfn.XLOOKUP(D619,'WHT Rates'!$B$4:$B$56,'WHT Rates'!$C$4:$C$56)/100))))</f>
        <v>8.8809244483993577E-2</v>
      </c>
      <c r="T619" s="244">
        <f t="shared" si="94"/>
        <v>0</v>
      </c>
      <c r="U619" s="238">
        <f>IF(O619=1,0,IF(P619=1,'WHT Rates - MPEG HEVC VIA'!$H$3,IF(Q619=1,'WHT Rates - MPEG HEVC VIA'!$H$11,IF(R619=1,'Via Summary'!$B$9,_xlfn.XLOOKUP(D619,'WHT Rates'!$B$4:$B$56,'WHT Rates'!$E$4:$E$56)/100))))</f>
        <v>8.8809244483993577E-2</v>
      </c>
      <c r="V619" s="244">
        <f t="shared" si="95"/>
        <v>86182.175558635223</v>
      </c>
      <c r="W619" s="251"/>
      <c r="X619" s="128">
        <f t="shared" si="88"/>
        <v>0</v>
      </c>
      <c r="Y619" s="128">
        <f t="shared" si="89"/>
        <v>-86182.18</v>
      </c>
      <c r="Z619" s="251"/>
      <c r="AA619" s="251"/>
      <c r="AB619" s="251"/>
    </row>
    <row r="620" spans="1:28" s="127" customFormat="1" x14ac:dyDescent="0.35">
      <c r="A620" s="214" t="s">
        <v>162</v>
      </c>
      <c r="B620" s="215">
        <v>105765</v>
      </c>
      <c r="C620" s="215" t="s">
        <v>136</v>
      </c>
      <c r="D620" s="215" t="s">
        <v>137</v>
      </c>
      <c r="E620" s="215">
        <v>70455784</v>
      </c>
      <c r="F620" s="215">
        <v>40</v>
      </c>
      <c r="G620" s="215" t="s">
        <v>737</v>
      </c>
      <c r="H620" s="221" t="s">
        <v>1639</v>
      </c>
      <c r="I620" s="234" t="s">
        <v>1005</v>
      </c>
      <c r="J620" s="207"/>
      <c r="K620" s="211">
        <v>363907.11</v>
      </c>
      <c r="L620" s="127" t="str">
        <f t="shared" si="90"/>
        <v>0070455784000040</v>
      </c>
      <c r="M620" s="127">
        <f t="shared" si="96"/>
        <v>16</v>
      </c>
      <c r="N620" s="127" t="str">
        <f t="shared" si="91"/>
        <v>00000000/Z_PC1</v>
      </c>
      <c r="O620" s="236">
        <f t="shared" si="92"/>
        <v>0</v>
      </c>
      <c r="P620" s="236">
        <f t="shared" si="93"/>
        <v>1</v>
      </c>
      <c r="Q620" s="236">
        <f t="shared" si="93"/>
        <v>0</v>
      </c>
      <c r="R620" s="236">
        <f t="shared" si="93"/>
        <v>0</v>
      </c>
      <c r="S620" s="238">
        <f>IF(O620=1,0,IF(P620=1,'WHT Rates - MPEG HEVC VIA'!$H$3,IF(Q620=1,'WHT Rates - MPEG HEVC VIA'!$H$11,IF(R620=1,'Via Summary'!$B$9,_xlfn.XLOOKUP(D620,'WHT Rates'!$B$4:$B$56,'WHT Rates'!$C$4:$C$56)/100))))</f>
        <v>8.8809244483993577E-2</v>
      </c>
      <c r="T620" s="244">
        <f t="shared" si="94"/>
        <v>0</v>
      </c>
      <c r="U620" s="238">
        <f>IF(O620=1,0,IF(P620=1,'WHT Rates - MPEG HEVC VIA'!$H$3,IF(Q620=1,'WHT Rates - MPEG HEVC VIA'!$H$11,IF(R620=1,'Via Summary'!$B$9,_xlfn.XLOOKUP(D620,'WHT Rates'!$B$4:$B$56,'WHT Rates'!$E$4:$E$56)/100))))</f>
        <v>8.8809244483993577E-2</v>
      </c>
      <c r="V620" s="244">
        <f t="shared" si="95"/>
        <v>32318.315501453544</v>
      </c>
      <c r="W620" s="251"/>
      <c r="X620" s="128">
        <f t="shared" si="88"/>
        <v>0</v>
      </c>
      <c r="Y620" s="128">
        <f t="shared" si="89"/>
        <v>-32318.32</v>
      </c>
      <c r="Z620" s="251"/>
      <c r="AA620" s="251"/>
      <c r="AB620" s="251"/>
    </row>
    <row r="621" spans="1:28" s="127" customFormat="1" x14ac:dyDescent="0.35">
      <c r="A621" s="214" t="s">
        <v>162</v>
      </c>
      <c r="B621" s="215">
        <v>105765</v>
      </c>
      <c r="C621" s="215" t="s">
        <v>136</v>
      </c>
      <c r="D621" s="215" t="s">
        <v>137</v>
      </c>
      <c r="E621" s="215">
        <v>70455784</v>
      </c>
      <c r="F621" s="215">
        <v>50</v>
      </c>
      <c r="G621" s="215" t="s">
        <v>694</v>
      </c>
      <c r="H621" s="221" t="s">
        <v>1640</v>
      </c>
      <c r="I621" s="234" t="s">
        <v>1005</v>
      </c>
      <c r="J621" s="207"/>
      <c r="K621" s="211">
        <v>-76260</v>
      </c>
      <c r="L621" s="127" t="str">
        <f t="shared" si="90"/>
        <v>0070455784000050</v>
      </c>
      <c r="M621" s="127">
        <f t="shared" si="96"/>
        <v>16</v>
      </c>
      <c r="N621" s="127" t="str">
        <f t="shared" si="91"/>
        <v>00000000/Z_DTV</v>
      </c>
      <c r="O621" s="236">
        <f t="shared" si="92"/>
        <v>0</v>
      </c>
      <c r="P621" s="236">
        <f t="shared" si="93"/>
        <v>1</v>
      </c>
      <c r="Q621" s="236">
        <f t="shared" si="93"/>
        <v>0</v>
      </c>
      <c r="R621" s="236">
        <f t="shared" si="93"/>
        <v>0</v>
      </c>
      <c r="S621" s="238">
        <f>IF(O621=1,0,IF(P621=1,'WHT Rates - MPEG HEVC VIA'!$H$3,IF(Q621=1,'WHT Rates - MPEG HEVC VIA'!$H$11,IF(R621=1,'Via Summary'!$B$9,_xlfn.XLOOKUP(D621,'WHT Rates'!$B$4:$B$56,'WHT Rates'!$C$4:$C$56)/100))))</f>
        <v>8.8809244483993577E-2</v>
      </c>
      <c r="T621" s="244">
        <f t="shared" si="94"/>
        <v>0</v>
      </c>
      <c r="U621" s="238">
        <f>IF(O621=1,0,IF(P621=1,'WHT Rates - MPEG HEVC VIA'!$H$3,IF(Q621=1,'WHT Rates - MPEG HEVC VIA'!$H$11,IF(R621=1,'Via Summary'!$B$9,_xlfn.XLOOKUP(D621,'WHT Rates'!$B$4:$B$56,'WHT Rates'!$E$4:$E$56)/100))))</f>
        <v>8.8809244483993577E-2</v>
      </c>
      <c r="V621" s="244">
        <f t="shared" si="95"/>
        <v>-6772.5929843493504</v>
      </c>
      <c r="W621" s="251"/>
      <c r="X621" s="128">
        <f t="shared" si="88"/>
        <v>0</v>
      </c>
      <c r="Y621" s="128">
        <f t="shared" si="89"/>
        <v>6772.59</v>
      </c>
      <c r="Z621" s="251"/>
      <c r="AA621" s="251"/>
      <c r="AB621" s="251"/>
    </row>
    <row r="622" spans="1:28" s="127" customFormat="1" x14ac:dyDescent="0.35">
      <c r="A622" s="214" t="s">
        <v>162</v>
      </c>
      <c r="B622" s="215">
        <v>105765</v>
      </c>
      <c r="C622" s="215" t="s">
        <v>136</v>
      </c>
      <c r="D622" s="215" t="s">
        <v>137</v>
      </c>
      <c r="E622" s="215">
        <v>70455784</v>
      </c>
      <c r="F622" s="215">
        <v>60</v>
      </c>
      <c r="G622" s="215" t="s">
        <v>705</v>
      </c>
      <c r="H622" s="221" t="s">
        <v>1641</v>
      </c>
      <c r="I622" s="234" t="s">
        <v>1005</v>
      </c>
      <c r="J622" s="207"/>
      <c r="K622" s="211">
        <v>-38130</v>
      </c>
      <c r="L622" s="127" t="str">
        <f t="shared" si="90"/>
        <v>0070455784000060</v>
      </c>
      <c r="M622" s="127">
        <f t="shared" si="96"/>
        <v>16</v>
      </c>
      <c r="N622" s="127" t="str">
        <f t="shared" si="91"/>
        <v>00000000/Z_PVD</v>
      </c>
      <c r="O622" s="236">
        <f t="shared" si="92"/>
        <v>0</v>
      </c>
      <c r="P622" s="236">
        <f t="shared" si="93"/>
        <v>1</v>
      </c>
      <c r="Q622" s="236">
        <f t="shared" si="93"/>
        <v>0</v>
      </c>
      <c r="R622" s="236">
        <f t="shared" si="93"/>
        <v>0</v>
      </c>
      <c r="S622" s="238">
        <f>IF(O622=1,0,IF(P622=1,'WHT Rates - MPEG HEVC VIA'!$H$3,IF(Q622=1,'WHT Rates - MPEG HEVC VIA'!$H$11,IF(R622=1,'Via Summary'!$B$9,_xlfn.XLOOKUP(D622,'WHT Rates'!$B$4:$B$56,'WHT Rates'!$C$4:$C$56)/100))))</f>
        <v>8.8809244483993577E-2</v>
      </c>
      <c r="T622" s="244">
        <f t="shared" si="94"/>
        <v>0</v>
      </c>
      <c r="U622" s="238">
        <f>IF(O622=1,0,IF(P622=1,'WHT Rates - MPEG HEVC VIA'!$H$3,IF(Q622=1,'WHT Rates - MPEG HEVC VIA'!$H$11,IF(R622=1,'Via Summary'!$B$9,_xlfn.XLOOKUP(D622,'WHT Rates'!$B$4:$B$56,'WHT Rates'!$E$4:$E$56)/100))))</f>
        <v>8.8809244483993577E-2</v>
      </c>
      <c r="V622" s="244">
        <f t="shared" si="95"/>
        <v>-3386.2964921746752</v>
      </c>
      <c r="W622" s="251"/>
      <c r="X622" s="128">
        <f t="shared" si="88"/>
        <v>0</v>
      </c>
      <c r="Y622" s="128">
        <f t="shared" si="89"/>
        <v>3386.3</v>
      </c>
      <c r="Z622" s="251"/>
      <c r="AA622" s="251"/>
      <c r="AB622" s="251"/>
    </row>
    <row r="623" spans="1:28" s="127" customFormat="1" x14ac:dyDescent="0.35">
      <c r="A623" s="214" t="s">
        <v>162</v>
      </c>
      <c r="B623" s="215">
        <v>105765</v>
      </c>
      <c r="C623" s="215" t="s">
        <v>136</v>
      </c>
      <c r="D623" s="215" t="s">
        <v>137</v>
      </c>
      <c r="E623" s="215">
        <v>70455784</v>
      </c>
      <c r="F623" s="215">
        <v>70</v>
      </c>
      <c r="G623" s="215" t="s">
        <v>750</v>
      </c>
      <c r="H623" s="221" t="s">
        <v>1642</v>
      </c>
      <c r="I623" s="234" t="s">
        <v>1005</v>
      </c>
      <c r="J623" s="207"/>
      <c r="K623" s="211">
        <v>-101680</v>
      </c>
      <c r="L623" s="127" t="str">
        <f t="shared" si="90"/>
        <v>0070455784000070</v>
      </c>
      <c r="M623" s="127">
        <f t="shared" si="96"/>
        <v>16</v>
      </c>
      <c r="N623" s="127" t="str">
        <f t="shared" si="91"/>
        <v>00000000/Z_MBO</v>
      </c>
      <c r="O623" s="236">
        <f t="shared" si="92"/>
        <v>0</v>
      </c>
      <c r="P623" s="236">
        <f t="shared" si="93"/>
        <v>1</v>
      </c>
      <c r="Q623" s="236">
        <f t="shared" si="93"/>
        <v>0</v>
      </c>
      <c r="R623" s="236">
        <f t="shared" si="93"/>
        <v>0</v>
      </c>
      <c r="S623" s="238">
        <f>IF(O623=1,0,IF(P623=1,'WHT Rates - MPEG HEVC VIA'!$H$3,IF(Q623=1,'WHT Rates - MPEG HEVC VIA'!$H$11,IF(R623=1,'Via Summary'!$B$9,_xlfn.XLOOKUP(D623,'WHT Rates'!$B$4:$B$56,'WHT Rates'!$C$4:$C$56)/100))))</f>
        <v>8.8809244483993577E-2</v>
      </c>
      <c r="T623" s="244">
        <f t="shared" si="94"/>
        <v>0</v>
      </c>
      <c r="U623" s="238">
        <f>IF(O623=1,0,IF(P623=1,'WHT Rates - MPEG HEVC VIA'!$H$3,IF(Q623=1,'WHT Rates - MPEG HEVC VIA'!$H$11,IF(R623=1,'Via Summary'!$B$9,_xlfn.XLOOKUP(D623,'WHT Rates'!$B$4:$B$56,'WHT Rates'!$E$4:$E$56)/100))))</f>
        <v>8.8809244483993577E-2</v>
      </c>
      <c r="V623" s="244">
        <f t="shared" si="95"/>
        <v>-9030.123979132466</v>
      </c>
      <c r="W623" s="251"/>
      <c r="X623" s="128">
        <f t="shared" si="88"/>
        <v>0</v>
      </c>
      <c r="Y623" s="128">
        <f t="shared" si="89"/>
        <v>9030.1200000000008</v>
      </c>
      <c r="Z623" s="251"/>
      <c r="AA623" s="251"/>
      <c r="AB623" s="251"/>
    </row>
    <row r="624" spans="1:28" s="127" customFormat="1" x14ac:dyDescent="0.35">
      <c r="A624" s="214" t="s">
        <v>162</v>
      </c>
      <c r="B624" s="215">
        <v>105765</v>
      </c>
      <c r="C624" s="215" t="s">
        <v>136</v>
      </c>
      <c r="D624" s="215" t="s">
        <v>137</v>
      </c>
      <c r="E624" s="215">
        <v>70455784</v>
      </c>
      <c r="F624" s="215">
        <v>80</v>
      </c>
      <c r="G624" s="215" t="s">
        <v>737</v>
      </c>
      <c r="H624" s="221" t="s">
        <v>1643</v>
      </c>
      <c r="I624" s="234" t="s">
        <v>1005</v>
      </c>
      <c r="J624" s="207"/>
      <c r="K624" s="211">
        <v>-38130</v>
      </c>
      <c r="L624" s="127" t="str">
        <f t="shared" si="90"/>
        <v>0070455784000080</v>
      </c>
      <c r="M624" s="127">
        <f t="shared" si="96"/>
        <v>16</v>
      </c>
      <c r="N624" s="127" t="str">
        <f t="shared" si="91"/>
        <v>00000000/Z_PC1</v>
      </c>
      <c r="O624" s="236">
        <f t="shared" si="92"/>
        <v>0</v>
      </c>
      <c r="P624" s="236">
        <f t="shared" si="93"/>
        <v>1</v>
      </c>
      <c r="Q624" s="236">
        <f t="shared" si="93"/>
        <v>0</v>
      </c>
      <c r="R624" s="236">
        <f t="shared" si="93"/>
        <v>0</v>
      </c>
      <c r="S624" s="238">
        <f>IF(O624=1,0,IF(P624=1,'WHT Rates - MPEG HEVC VIA'!$H$3,IF(Q624=1,'WHT Rates - MPEG HEVC VIA'!$H$11,IF(R624=1,'Via Summary'!$B$9,_xlfn.XLOOKUP(D624,'WHT Rates'!$B$4:$B$56,'WHT Rates'!$C$4:$C$56)/100))))</f>
        <v>8.8809244483993577E-2</v>
      </c>
      <c r="T624" s="244">
        <f t="shared" si="94"/>
        <v>0</v>
      </c>
      <c r="U624" s="238">
        <f>IF(O624=1,0,IF(P624=1,'WHT Rates - MPEG HEVC VIA'!$H$3,IF(Q624=1,'WHT Rates - MPEG HEVC VIA'!$H$11,IF(R624=1,'Via Summary'!$B$9,_xlfn.XLOOKUP(D624,'WHT Rates'!$B$4:$B$56,'WHT Rates'!$E$4:$E$56)/100))))</f>
        <v>8.8809244483993577E-2</v>
      </c>
      <c r="V624" s="244">
        <f t="shared" si="95"/>
        <v>-3386.2964921746752</v>
      </c>
      <c r="W624" s="251"/>
      <c r="X624" s="128">
        <f t="shared" si="88"/>
        <v>0</v>
      </c>
      <c r="Y624" s="128">
        <f t="shared" si="89"/>
        <v>3386.3</v>
      </c>
      <c r="Z624" s="251"/>
      <c r="AA624" s="251"/>
      <c r="AB624" s="251"/>
    </row>
    <row r="625" spans="1:28" s="127" customFormat="1" x14ac:dyDescent="0.35">
      <c r="A625" s="214" t="s">
        <v>900</v>
      </c>
      <c r="B625" s="215">
        <v>117987</v>
      </c>
      <c r="C625" s="215" t="s">
        <v>136</v>
      </c>
      <c r="D625" s="215" t="s">
        <v>137</v>
      </c>
      <c r="E625" s="215">
        <v>70455104</v>
      </c>
      <c r="F625" s="215">
        <v>10</v>
      </c>
      <c r="G625" s="215" t="s">
        <v>725</v>
      </c>
      <c r="H625" s="221" t="s">
        <v>1644</v>
      </c>
      <c r="I625" s="234" t="s">
        <v>979</v>
      </c>
      <c r="J625" s="207">
        <v>4928</v>
      </c>
      <c r="K625" s="211"/>
      <c r="L625" s="127" t="str">
        <f t="shared" si="90"/>
        <v>0070455104000010</v>
      </c>
      <c r="M625" s="127">
        <f t="shared" si="96"/>
        <v>16</v>
      </c>
      <c r="N625" s="127" t="str">
        <f t="shared" si="91"/>
        <v>00000000/Z_DEC</v>
      </c>
      <c r="O625" s="236">
        <f t="shared" si="92"/>
        <v>0</v>
      </c>
      <c r="P625" s="236">
        <f t="shared" si="93"/>
        <v>0</v>
      </c>
      <c r="Q625" s="236">
        <f t="shared" si="93"/>
        <v>0</v>
      </c>
      <c r="R625" s="236">
        <f t="shared" si="93"/>
        <v>0</v>
      </c>
      <c r="S625" s="238">
        <f>IF(O625=1,0,IF(P625=1,'WHT Rates - MPEG HEVC VIA'!$H$3,IF(Q625=1,'WHT Rates - MPEG HEVC VIA'!$H$11,IF(R625=1,'Via Summary'!$B$9,_xlfn.XLOOKUP(D625,'WHT Rates'!$B$4:$B$56,'WHT Rates'!$C$4:$C$56)/100))))</f>
        <v>0</v>
      </c>
      <c r="T625" s="244">
        <f t="shared" si="94"/>
        <v>0</v>
      </c>
      <c r="U625" s="238">
        <f>IF(O625=1,0,IF(P625=1,'WHT Rates - MPEG HEVC VIA'!$H$3,IF(Q625=1,'WHT Rates - MPEG HEVC VIA'!$H$11,IF(R625=1,'Via Summary'!$B$9,_xlfn.XLOOKUP(D625,'WHT Rates'!$B$4:$B$56,'WHT Rates'!$E$4:$E$56)/100))))</f>
        <v>0</v>
      </c>
      <c r="V625" s="244">
        <f t="shared" si="95"/>
        <v>0</v>
      </c>
      <c r="W625" s="251"/>
      <c r="X625" s="128">
        <f t="shared" si="88"/>
        <v>0</v>
      </c>
      <c r="Y625" s="128">
        <f t="shared" si="89"/>
        <v>0</v>
      </c>
      <c r="Z625" s="251"/>
      <c r="AA625" s="251"/>
      <c r="AB625" s="251"/>
    </row>
    <row r="626" spans="1:28" s="127" customFormat="1" x14ac:dyDescent="0.35">
      <c r="A626" s="214" t="s">
        <v>111</v>
      </c>
      <c r="B626" s="215">
        <v>105317</v>
      </c>
      <c r="C626" s="215" t="s">
        <v>98</v>
      </c>
      <c r="D626" s="215" t="s">
        <v>99</v>
      </c>
      <c r="E626" s="215">
        <v>70454961</v>
      </c>
      <c r="F626" s="215">
        <v>10</v>
      </c>
      <c r="G626" s="215" t="s">
        <v>704</v>
      </c>
      <c r="H626" s="221" t="s">
        <v>1645</v>
      </c>
      <c r="I626" s="234" t="s">
        <v>978</v>
      </c>
      <c r="J626" s="207"/>
      <c r="K626" s="211">
        <v>6497.1</v>
      </c>
      <c r="L626" s="127" t="str">
        <f t="shared" si="90"/>
        <v>0070454961000010</v>
      </c>
      <c r="M626" s="127">
        <f t="shared" si="96"/>
        <v>16</v>
      </c>
      <c r="N626" s="127" t="str">
        <f t="shared" si="91"/>
        <v>00000000/Z_CVD</v>
      </c>
      <c r="O626" s="236">
        <f t="shared" si="92"/>
        <v>0</v>
      </c>
      <c r="P626" s="236">
        <f t="shared" si="93"/>
        <v>0</v>
      </c>
      <c r="Q626" s="236">
        <f t="shared" si="93"/>
        <v>0</v>
      </c>
      <c r="R626" s="236">
        <f t="shared" si="93"/>
        <v>0</v>
      </c>
      <c r="S626" s="238">
        <f>IF(O626=1,0,IF(P626=1,'WHT Rates - MPEG HEVC VIA'!$H$3,IF(Q626=1,'WHT Rates - MPEG HEVC VIA'!$H$11,IF(R626=1,'Via Summary'!$B$9,_xlfn.XLOOKUP(D626,'WHT Rates'!$B$4:$B$56,'WHT Rates'!$C$4:$C$56)/100))))</f>
        <v>0.16500000000000001</v>
      </c>
      <c r="T626" s="244">
        <f t="shared" si="94"/>
        <v>0</v>
      </c>
      <c r="U626" s="238">
        <f>IF(O626=1,0,IF(P626=1,'WHT Rates - MPEG HEVC VIA'!$H$3,IF(Q626=1,'WHT Rates - MPEG HEVC VIA'!$H$11,IF(R626=1,'Via Summary'!$B$9,_xlfn.XLOOKUP(D626,'WHT Rates'!$B$4:$B$56,'WHT Rates'!$E$4:$E$56)/100))))</f>
        <v>0.1</v>
      </c>
      <c r="V626" s="244">
        <f t="shared" si="95"/>
        <v>649.71</v>
      </c>
      <c r="W626" s="251"/>
      <c r="X626" s="128">
        <f t="shared" si="88"/>
        <v>0</v>
      </c>
      <c r="Y626" s="128">
        <f t="shared" si="89"/>
        <v>-649.71</v>
      </c>
      <c r="Z626" s="251"/>
      <c r="AA626" s="251"/>
      <c r="AB626" s="251"/>
    </row>
    <row r="627" spans="1:28" s="127" customFormat="1" x14ac:dyDescent="0.35">
      <c r="A627" s="214" t="s">
        <v>299</v>
      </c>
      <c r="B627" s="215">
        <v>125662</v>
      </c>
      <c r="C627" s="215" t="s">
        <v>24</v>
      </c>
      <c r="D627" s="215" t="s">
        <v>25</v>
      </c>
      <c r="E627" s="215">
        <v>70454791</v>
      </c>
      <c r="F627" s="215">
        <v>10</v>
      </c>
      <c r="G627" s="215" t="s">
        <v>694</v>
      </c>
      <c r="H627" s="221" t="s">
        <v>1646</v>
      </c>
      <c r="I627" s="234" t="s">
        <v>978</v>
      </c>
      <c r="J627" s="207">
        <v>4487.16</v>
      </c>
      <c r="K627" s="211"/>
      <c r="L627" s="127" t="str">
        <f t="shared" si="90"/>
        <v>0070454791000010</v>
      </c>
      <c r="M627" s="127">
        <f t="shared" si="96"/>
        <v>16</v>
      </c>
      <c r="N627" s="127" t="str">
        <f t="shared" si="91"/>
        <v>00000000/Z_DTV</v>
      </c>
      <c r="O627" s="236">
        <f t="shared" si="92"/>
        <v>0</v>
      </c>
      <c r="P627" s="236">
        <f t="shared" si="93"/>
        <v>0</v>
      </c>
      <c r="Q627" s="236">
        <f t="shared" si="93"/>
        <v>0</v>
      </c>
      <c r="R627" s="236">
        <f t="shared" si="93"/>
        <v>0</v>
      </c>
      <c r="S627" s="238">
        <f>IF(O627=1,0,IF(P627=1,'WHT Rates - MPEG HEVC VIA'!$H$3,IF(Q627=1,'WHT Rates - MPEG HEVC VIA'!$H$11,IF(R627=1,'Via Summary'!$B$9,_xlfn.XLOOKUP(D627,'WHT Rates'!$B$4:$B$56,'WHT Rates'!$C$4:$C$56)/100))))</f>
        <v>0.1</v>
      </c>
      <c r="T627" s="244">
        <f t="shared" si="94"/>
        <v>448.71600000000001</v>
      </c>
      <c r="U627" s="238">
        <f>IF(O627=1,0,IF(P627=1,'WHT Rates - MPEG HEVC VIA'!$H$3,IF(Q627=1,'WHT Rates - MPEG HEVC VIA'!$H$11,IF(R627=1,'Via Summary'!$B$9,_xlfn.XLOOKUP(D627,'WHT Rates'!$B$4:$B$56,'WHT Rates'!$E$4:$E$56)/100))))</f>
        <v>0.1</v>
      </c>
      <c r="V627" s="244">
        <f t="shared" si="95"/>
        <v>0</v>
      </c>
      <c r="W627" s="251"/>
      <c r="X627" s="128">
        <f t="shared" si="88"/>
        <v>-448.72</v>
      </c>
      <c r="Y627" s="128">
        <f t="shared" si="89"/>
        <v>0</v>
      </c>
      <c r="Z627" s="251"/>
      <c r="AA627" s="251"/>
      <c r="AB627" s="251"/>
    </row>
    <row r="628" spans="1:28" s="127" customFormat="1" x14ac:dyDescent="0.35">
      <c r="A628" s="214" t="s">
        <v>299</v>
      </c>
      <c r="B628" s="215">
        <v>125662</v>
      </c>
      <c r="C628" s="215" t="s">
        <v>24</v>
      </c>
      <c r="D628" s="215" t="s">
        <v>25</v>
      </c>
      <c r="E628" s="215">
        <v>70454791</v>
      </c>
      <c r="F628" s="215">
        <v>20</v>
      </c>
      <c r="G628" s="215" t="s">
        <v>718</v>
      </c>
      <c r="H628" s="221" t="s">
        <v>1647</v>
      </c>
      <c r="I628" s="234" t="s">
        <v>978</v>
      </c>
      <c r="J628" s="207">
        <v>58474.14</v>
      </c>
      <c r="K628" s="211"/>
      <c r="L628" s="127" t="str">
        <f t="shared" si="90"/>
        <v>0070454791000020</v>
      </c>
      <c r="M628" s="127">
        <f t="shared" si="96"/>
        <v>16</v>
      </c>
      <c r="N628" s="127" t="str">
        <f t="shared" si="91"/>
        <v>00000000/Z_DTB</v>
      </c>
      <c r="O628" s="236">
        <f t="shared" si="92"/>
        <v>0</v>
      </c>
      <c r="P628" s="236">
        <f t="shared" si="93"/>
        <v>0</v>
      </c>
      <c r="Q628" s="236">
        <f t="shared" si="93"/>
        <v>0</v>
      </c>
      <c r="R628" s="236">
        <f t="shared" si="93"/>
        <v>0</v>
      </c>
      <c r="S628" s="238">
        <f>IF(O628=1,0,IF(P628=1,'WHT Rates - MPEG HEVC VIA'!$H$3,IF(Q628=1,'WHT Rates - MPEG HEVC VIA'!$H$11,IF(R628=1,'Via Summary'!$B$9,_xlfn.XLOOKUP(D628,'WHT Rates'!$B$4:$B$56,'WHT Rates'!$C$4:$C$56)/100))))</f>
        <v>0.1</v>
      </c>
      <c r="T628" s="244">
        <f t="shared" si="94"/>
        <v>5847.4140000000007</v>
      </c>
      <c r="U628" s="238">
        <f>IF(O628=1,0,IF(P628=1,'WHT Rates - MPEG HEVC VIA'!$H$3,IF(Q628=1,'WHT Rates - MPEG HEVC VIA'!$H$11,IF(R628=1,'Via Summary'!$B$9,_xlfn.XLOOKUP(D628,'WHT Rates'!$B$4:$B$56,'WHT Rates'!$E$4:$E$56)/100))))</f>
        <v>0.1</v>
      </c>
      <c r="V628" s="244">
        <f t="shared" si="95"/>
        <v>0</v>
      </c>
      <c r="W628" s="251"/>
      <c r="X628" s="128">
        <f t="shared" si="88"/>
        <v>-5847.41</v>
      </c>
      <c r="Y628" s="128">
        <f t="shared" si="89"/>
        <v>0</v>
      </c>
      <c r="Z628" s="251"/>
      <c r="AA628" s="251"/>
      <c r="AB628" s="251"/>
    </row>
    <row r="629" spans="1:28" s="127" customFormat="1" x14ac:dyDescent="0.35">
      <c r="A629" s="214" t="s">
        <v>249</v>
      </c>
      <c r="B629" s="215">
        <v>117971</v>
      </c>
      <c r="C629" s="215" t="s">
        <v>98</v>
      </c>
      <c r="D629" s="215" t="s">
        <v>99</v>
      </c>
      <c r="E629" s="215">
        <v>70455091</v>
      </c>
      <c r="F629" s="215">
        <v>10</v>
      </c>
      <c r="G629" s="215" t="s">
        <v>713</v>
      </c>
      <c r="H629" s="221" t="s">
        <v>1648</v>
      </c>
      <c r="I629" s="234" t="s">
        <v>978</v>
      </c>
      <c r="J629" s="207"/>
      <c r="K629" s="211">
        <v>135.9</v>
      </c>
      <c r="L629" s="127" t="str">
        <f t="shared" si="90"/>
        <v>0070455091000010</v>
      </c>
      <c r="M629" s="127">
        <f t="shared" si="96"/>
        <v>16</v>
      </c>
      <c r="N629" s="127" t="str">
        <f t="shared" si="91"/>
        <v>00000000/Z_CMP</v>
      </c>
      <c r="O629" s="236">
        <f t="shared" si="92"/>
        <v>0</v>
      </c>
      <c r="P629" s="236">
        <f t="shared" si="93"/>
        <v>0</v>
      </c>
      <c r="Q629" s="236">
        <f t="shared" si="93"/>
        <v>0</v>
      </c>
      <c r="R629" s="236">
        <f t="shared" si="93"/>
        <v>0</v>
      </c>
      <c r="S629" s="238">
        <f>IF(O629=1,0,IF(P629=1,'WHT Rates - MPEG HEVC VIA'!$H$3,IF(Q629=1,'WHT Rates - MPEG HEVC VIA'!$H$11,IF(R629=1,'Via Summary'!$B$9,_xlfn.XLOOKUP(D629,'WHT Rates'!$B$4:$B$56,'WHT Rates'!$C$4:$C$56)/100))))</f>
        <v>0.16500000000000001</v>
      </c>
      <c r="T629" s="244">
        <f t="shared" si="94"/>
        <v>0</v>
      </c>
      <c r="U629" s="238">
        <f>IF(O629=1,0,IF(P629=1,'WHT Rates - MPEG HEVC VIA'!$H$3,IF(Q629=1,'WHT Rates - MPEG HEVC VIA'!$H$11,IF(R629=1,'Via Summary'!$B$9,_xlfn.XLOOKUP(D629,'WHT Rates'!$B$4:$B$56,'WHT Rates'!$E$4:$E$56)/100))))</f>
        <v>0.1</v>
      </c>
      <c r="V629" s="244">
        <f t="shared" si="95"/>
        <v>13.590000000000002</v>
      </c>
      <c r="W629" s="251"/>
      <c r="X629" s="128">
        <f t="shared" si="88"/>
        <v>0</v>
      </c>
      <c r="Y629" s="128">
        <f t="shared" si="89"/>
        <v>-13.59</v>
      </c>
      <c r="Z629" s="251"/>
      <c r="AA629" s="251"/>
      <c r="AB629" s="251"/>
    </row>
    <row r="630" spans="1:28" s="127" customFormat="1" x14ac:dyDescent="0.35">
      <c r="A630" s="214" t="s">
        <v>242</v>
      </c>
      <c r="B630" s="215">
        <v>115371</v>
      </c>
      <c r="C630" s="215" t="s">
        <v>77</v>
      </c>
      <c r="D630" s="215" t="s">
        <v>78</v>
      </c>
      <c r="E630" s="215">
        <v>70455026</v>
      </c>
      <c r="F630" s="215">
        <v>10</v>
      </c>
      <c r="G630" s="215" t="s">
        <v>698</v>
      </c>
      <c r="H630" s="221" t="s">
        <v>1649</v>
      </c>
      <c r="I630" s="234" t="s">
        <v>979</v>
      </c>
      <c r="J630" s="207">
        <v>247042</v>
      </c>
      <c r="K630" s="211"/>
      <c r="L630" s="127" t="str">
        <f t="shared" si="90"/>
        <v>0070455026000010</v>
      </c>
      <c r="M630" s="127">
        <f t="shared" si="96"/>
        <v>16</v>
      </c>
      <c r="N630" s="127" t="str">
        <f t="shared" si="91"/>
        <v>00000000/Z_DHDO</v>
      </c>
      <c r="O630" s="236">
        <f t="shared" si="92"/>
        <v>0</v>
      </c>
      <c r="P630" s="236">
        <f t="shared" si="93"/>
        <v>0</v>
      </c>
      <c r="Q630" s="236">
        <f t="shared" si="93"/>
        <v>0</v>
      </c>
      <c r="R630" s="236">
        <f t="shared" si="93"/>
        <v>0</v>
      </c>
      <c r="S630" s="238">
        <f>IF(O630=1,0,IF(P630=1,'WHT Rates - MPEG HEVC VIA'!$H$3,IF(Q630=1,'WHT Rates - MPEG HEVC VIA'!$H$11,IF(R630=1,'Via Summary'!$B$9,_xlfn.XLOOKUP(D630,'WHT Rates'!$B$4:$B$56,'WHT Rates'!$C$4:$C$56)/100))))</f>
        <v>0</v>
      </c>
      <c r="T630" s="244">
        <f t="shared" si="94"/>
        <v>0</v>
      </c>
      <c r="U630" s="238">
        <f>IF(O630=1,0,IF(P630=1,'WHT Rates - MPEG HEVC VIA'!$H$3,IF(Q630=1,'WHT Rates - MPEG HEVC VIA'!$H$11,IF(R630=1,'Via Summary'!$B$9,_xlfn.XLOOKUP(D630,'WHT Rates'!$B$4:$B$56,'WHT Rates'!$E$4:$E$56)/100))))</f>
        <v>0</v>
      </c>
      <c r="V630" s="244">
        <f t="shared" si="95"/>
        <v>0</v>
      </c>
      <c r="W630" s="251"/>
      <c r="X630" s="128">
        <f t="shared" si="88"/>
        <v>0</v>
      </c>
      <c r="Y630" s="128">
        <f t="shared" si="89"/>
        <v>0</v>
      </c>
      <c r="Z630" s="251"/>
      <c r="AA630" s="251"/>
      <c r="AB630" s="251"/>
    </row>
    <row r="631" spans="1:28" s="127" customFormat="1" x14ac:dyDescent="0.35">
      <c r="A631" s="214" t="s">
        <v>242</v>
      </c>
      <c r="B631" s="215">
        <v>115371</v>
      </c>
      <c r="C631" s="215" t="s">
        <v>77</v>
      </c>
      <c r="D631" s="215" t="s">
        <v>78</v>
      </c>
      <c r="E631" s="215">
        <v>70455026</v>
      </c>
      <c r="F631" s="215">
        <v>20</v>
      </c>
      <c r="G631" s="215" t="s">
        <v>737</v>
      </c>
      <c r="H631" s="221" t="s">
        <v>1650</v>
      </c>
      <c r="I631" s="234" t="s">
        <v>979</v>
      </c>
      <c r="J631" s="207">
        <v>13335.24</v>
      </c>
      <c r="K631" s="211"/>
      <c r="L631" s="127" t="str">
        <f t="shared" si="90"/>
        <v>0070455026000020</v>
      </c>
      <c r="M631" s="127">
        <f t="shared" si="96"/>
        <v>16</v>
      </c>
      <c r="N631" s="127" t="str">
        <f t="shared" si="91"/>
        <v>00000000/Z_PC1</v>
      </c>
      <c r="O631" s="236">
        <f t="shared" si="92"/>
        <v>0</v>
      </c>
      <c r="P631" s="236">
        <f t="shared" si="93"/>
        <v>0</v>
      </c>
      <c r="Q631" s="236">
        <f t="shared" si="93"/>
        <v>0</v>
      </c>
      <c r="R631" s="236">
        <f t="shared" si="93"/>
        <v>0</v>
      </c>
      <c r="S631" s="238">
        <f>IF(O631=1,0,IF(P631=1,'WHT Rates - MPEG HEVC VIA'!$H$3,IF(Q631=1,'WHT Rates - MPEG HEVC VIA'!$H$11,IF(R631=1,'Via Summary'!$B$9,_xlfn.XLOOKUP(D631,'WHT Rates'!$B$4:$B$56,'WHT Rates'!$C$4:$C$56)/100))))</f>
        <v>0</v>
      </c>
      <c r="T631" s="244">
        <f t="shared" si="94"/>
        <v>0</v>
      </c>
      <c r="U631" s="238">
        <f>IF(O631=1,0,IF(P631=1,'WHT Rates - MPEG HEVC VIA'!$H$3,IF(Q631=1,'WHT Rates - MPEG HEVC VIA'!$H$11,IF(R631=1,'Via Summary'!$B$9,_xlfn.XLOOKUP(D631,'WHT Rates'!$B$4:$B$56,'WHT Rates'!$E$4:$E$56)/100))))</f>
        <v>0</v>
      </c>
      <c r="V631" s="244">
        <f t="shared" si="95"/>
        <v>0</v>
      </c>
      <c r="W631" s="251"/>
      <c r="X631" s="128">
        <f t="shared" si="88"/>
        <v>0</v>
      </c>
      <c r="Y631" s="128">
        <f t="shared" si="89"/>
        <v>0</v>
      </c>
      <c r="Z631" s="251"/>
      <c r="AA631" s="251"/>
      <c r="AB631" s="251"/>
    </row>
    <row r="632" spans="1:28" s="127" customFormat="1" x14ac:dyDescent="0.35">
      <c r="A632" s="214" t="s">
        <v>242</v>
      </c>
      <c r="B632" s="215">
        <v>115371</v>
      </c>
      <c r="C632" s="215" t="s">
        <v>77</v>
      </c>
      <c r="D632" s="215" t="s">
        <v>78</v>
      </c>
      <c r="E632" s="215">
        <v>70455026</v>
      </c>
      <c r="F632" s="215">
        <v>30</v>
      </c>
      <c r="G632" s="215" t="s">
        <v>737</v>
      </c>
      <c r="H632" s="221" t="s">
        <v>1651</v>
      </c>
      <c r="I632" s="234" t="s">
        <v>979</v>
      </c>
      <c r="J632" s="207">
        <v>31664.76</v>
      </c>
      <c r="K632" s="211"/>
      <c r="L632" s="127" t="str">
        <f t="shared" si="90"/>
        <v>0070455026000030</v>
      </c>
      <c r="M632" s="127">
        <f t="shared" si="96"/>
        <v>16</v>
      </c>
      <c r="N632" s="127" t="str">
        <f t="shared" si="91"/>
        <v>00000000/Z_PC1</v>
      </c>
      <c r="O632" s="236">
        <f t="shared" si="92"/>
        <v>0</v>
      </c>
      <c r="P632" s="236">
        <f t="shared" si="93"/>
        <v>0</v>
      </c>
      <c r="Q632" s="236">
        <f t="shared" si="93"/>
        <v>0</v>
      </c>
      <c r="R632" s="236">
        <f t="shared" si="93"/>
        <v>0</v>
      </c>
      <c r="S632" s="238">
        <f>IF(O632=1,0,IF(P632=1,'WHT Rates - MPEG HEVC VIA'!$H$3,IF(Q632=1,'WHT Rates - MPEG HEVC VIA'!$H$11,IF(R632=1,'Via Summary'!$B$9,_xlfn.XLOOKUP(D632,'WHT Rates'!$B$4:$B$56,'WHT Rates'!$C$4:$C$56)/100))))</f>
        <v>0</v>
      </c>
      <c r="T632" s="244">
        <f t="shared" si="94"/>
        <v>0</v>
      </c>
      <c r="U632" s="238">
        <f>IF(O632=1,0,IF(P632=1,'WHT Rates - MPEG HEVC VIA'!$H$3,IF(Q632=1,'WHT Rates - MPEG HEVC VIA'!$H$11,IF(R632=1,'Via Summary'!$B$9,_xlfn.XLOOKUP(D632,'WHT Rates'!$B$4:$B$56,'WHT Rates'!$E$4:$E$56)/100))))</f>
        <v>0</v>
      </c>
      <c r="V632" s="244">
        <f t="shared" si="95"/>
        <v>0</v>
      </c>
      <c r="W632" s="251"/>
      <c r="X632" s="128">
        <f t="shared" si="88"/>
        <v>0</v>
      </c>
      <c r="Y632" s="128">
        <f t="shared" si="89"/>
        <v>0</v>
      </c>
      <c r="Z632" s="251"/>
      <c r="AA632" s="251"/>
      <c r="AB632" s="251"/>
    </row>
    <row r="633" spans="1:28" s="127" customFormat="1" x14ac:dyDescent="0.35">
      <c r="A633" s="214" t="s">
        <v>242</v>
      </c>
      <c r="B633" s="215">
        <v>115371</v>
      </c>
      <c r="C633" s="215" t="s">
        <v>77</v>
      </c>
      <c r="D633" s="215" t="s">
        <v>78</v>
      </c>
      <c r="E633" s="215">
        <v>70455026</v>
      </c>
      <c r="F633" s="215">
        <v>40</v>
      </c>
      <c r="G633" s="215" t="s">
        <v>699</v>
      </c>
      <c r="H633" s="221" t="s">
        <v>1652</v>
      </c>
      <c r="I633" s="234" t="s">
        <v>979</v>
      </c>
      <c r="J633" s="207">
        <v>9749</v>
      </c>
      <c r="K633" s="211"/>
      <c r="L633" s="127" t="str">
        <f t="shared" si="90"/>
        <v>0070455026000040</v>
      </c>
      <c r="M633" s="127">
        <f t="shared" si="96"/>
        <v>16</v>
      </c>
      <c r="N633" s="127" t="str">
        <f t="shared" si="91"/>
        <v>00000000/Z_W8PB</v>
      </c>
      <c r="O633" s="236">
        <f t="shared" si="92"/>
        <v>0</v>
      </c>
      <c r="P633" s="236">
        <f t="shared" si="93"/>
        <v>0</v>
      </c>
      <c r="Q633" s="236">
        <f t="shared" si="93"/>
        <v>0</v>
      </c>
      <c r="R633" s="236">
        <f t="shared" si="93"/>
        <v>0</v>
      </c>
      <c r="S633" s="238">
        <f>IF(O633=1,0,IF(P633=1,'WHT Rates - MPEG HEVC VIA'!$H$3,IF(Q633=1,'WHT Rates - MPEG HEVC VIA'!$H$11,IF(R633=1,'Via Summary'!$B$9,_xlfn.XLOOKUP(D633,'WHT Rates'!$B$4:$B$56,'WHT Rates'!$C$4:$C$56)/100))))</f>
        <v>0</v>
      </c>
      <c r="T633" s="244">
        <f t="shared" si="94"/>
        <v>0</v>
      </c>
      <c r="U633" s="238">
        <f>IF(O633=1,0,IF(P633=1,'WHT Rates - MPEG HEVC VIA'!$H$3,IF(Q633=1,'WHT Rates - MPEG HEVC VIA'!$H$11,IF(R633=1,'Via Summary'!$B$9,_xlfn.XLOOKUP(D633,'WHT Rates'!$B$4:$B$56,'WHT Rates'!$E$4:$E$56)/100))))</f>
        <v>0</v>
      </c>
      <c r="V633" s="244">
        <f t="shared" si="95"/>
        <v>0</v>
      </c>
      <c r="W633" s="251"/>
      <c r="X633" s="128">
        <f t="shared" si="88"/>
        <v>0</v>
      </c>
      <c r="Y633" s="128">
        <f t="shared" si="89"/>
        <v>0</v>
      </c>
      <c r="Z633" s="251"/>
      <c r="AA633" s="251"/>
      <c r="AB633" s="251"/>
    </row>
    <row r="634" spans="1:28" s="127" customFormat="1" x14ac:dyDescent="0.35">
      <c r="A634" s="214" t="s">
        <v>263</v>
      </c>
      <c r="B634" s="215">
        <v>119885</v>
      </c>
      <c r="C634" s="215" t="s">
        <v>98</v>
      </c>
      <c r="D634" s="215" t="s">
        <v>99</v>
      </c>
      <c r="E634" s="215">
        <v>70454900</v>
      </c>
      <c r="F634" s="215">
        <v>10</v>
      </c>
      <c r="G634" s="215" t="s">
        <v>713</v>
      </c>
      <c r="H634" s="221" t="s">
        <v>1653</v>
      </c>
      <c r="I634" s="234" t="s">
        <v>978</v>
      </c>
      <c r="J634" s="207"/>
      <c r="K634" s="211">
        <v>542.70000000000005</v>
      </c>
      <c r="L634" s="127" t="str">
        <f t="shared" si="90"/>
        <v>0070454900000010</v>
      </c>
      <c r="M634" s="127">
        <f t="shared" si="96"/>
        <v>16</v>
      </c>
      <c r="N634" s="127" t="str">
        <f t="shared" si="91"/>
        <v>00000000/Z_CMP</v>
      </c>
      <c r="O634" s="236">
        <f t="shared" si="92"/>
        <v>0</v>
      </c>
      <c r="P634" s="236">
        <f t="shared" si="93"/>
        <v>0</v>
      </c>
      <c r="Q634" s="236">
        <f t="shared" si="93"/>
        <v>0</v>
      </c>
      <c r="R634" s="236">
        <f t="shared" si="93"/>
        <v>0</v>
      </c>
      <c r="S634" s="238">
        <f>IF(O634=1,0,IF(P634=1,'WHT Rates - MPEG HEVC VIA'!$H$3,IF(Q634=1,'WHT Rates - MPEG HEVC VIA'!$H$11,IF(R634=1,'Via Summary'!$B$9,_xlfn.XLOOKUP(D634,'WHT Rates'!$B$4:$B$56,'WHT Rates'!$C$4:$C$56)/100))))</f>
        <v>0.16500000000000001</v>
      </c>
      <c r="T634" s="244">
        <f t="shared" si="94"/>
        <v>0</v>
      </c>
      <c r="U634" s="238">
        <f>IF(O634=1,0,IF(P634=1,'WHT Rates - MPEG HEVC VIA'!$H$3,IF(Q634=1,'WHT Rates - MPEG HEVC VIA'!$H$11,IF(R634=1,'Via Summary'!$B$9,_xlfn.XLOOKUP(D634,'WHT Rates'!$B$4:$B$56,'WHT Rates'!$E$4:$E$56)/100))))</f>
        <v>0.1</v>
      </c>
      <c r="V634" s="244">
        <f t="shared" si="95"/>
        <v>54.27000000000001</v>
      </c>
      <c r="W634" s="251"/>
      <c r="X634" s="128">
        <f t="shared" ref="X634:X697" si="97">ROUND(-1*T634,2)</f>
        <v>0</v>
      </c>
      <c r="Y634" s="128">
        <f t="shared" ref="Y634:Y697" si="98">ROUND(-1*V634,2)</f>
        <v>-54.27</v>
      </c>
      <c r="Z634" s="251"/>
      <c r="AA634" s="251"/>
      <c r="AB634" s="251"/>
    </row>
    <row r="635" spans="1:28" s="127" customFormat="1" x14ac:dyDescent="0.35">
      <c r="A635" s="214" t="s">
        <v>66</v>
      </c>
      <c r="B635" s="215">
        <v>105139</v>
      </c>
      <c r="C635" s="215" t="s">
        <v>64</v>
      </c>
      <c r="D635" s="215" t="s">
        <v>65</v>
      </c>
      <c r="E635" s="215">
        <v>70454980</v>
      </c>
      <c r="F635" s="215">
        <v>10</v>
      </c>
      <c r="G635" s="215" t="s">
        <v>757</v>
      </c>
      <c r="H635" s="221" t="s">
        <v>1654</v>
      </c>
      <c r="I635" s="234" t="s">
        <v>978</v>
      </c>
      <c r="J635" s="207"/>
      <c r="K635" s="211">
        <v>106095</v>
      </c>
      <c r="L635" s="127" t="str">
        <f t="shared" si="90"/>
        <v>0070454980000010</v>
      </c>
      <c r="M635" s="127">
        <f t="shared" si="96"/>
        <v>16</v>
      </c>
      <c r="N635" s="127" t="str">
        <f t="shared" si="91"/>
        <v>00000000/Z_DVT</v>
      </c>
      <c r="O635" s="236">
        <f t="shared" si="92"/>
        <v>0</v>
      </c>
      <c r="P635" s="236">
        <f t="shared" si="93"/>
        <v>0</v>
      </c>
      <c r="Q635" s="236">
        <f t="shared" si="93"/>
        <v>0</v>
      </c>
      <c r="R635" s="236">
        <f t="shared" si="93"/>
        <v>0</v>
      </c>
      <c r="S635" s="238">
        <f>IF(O635=1,0,IF(P635=1,'WHT Rates - MPEG HEVC VIA'!$H$3,IF(Q635=1,'WHT Rates - MPEG HEVC VIA'!$H$11,IF(R635=1,'Via Summary'!$B$9,_xlfn.XLOOKUP(D635,'WHT Rates'!$B$4:$B$56,'WHT Rates'!$C$4:$C$56)/100))))</f>
        <v>0</v>
      </c>
      <c r="T635" s="244">
        <f t="shared" si="94"/>
        <v>0</v>
      </c>
      <c r="U635" s="238">
        <f>IF(O635=1,0,IF(P635=1,'WHT Rates - MPEG HEVC VIA'!$H$3,IF(Q635=1,'WHT Rates - MPEG HEVC VIA'!$H$11,IF(R635=1,'Via Summary'!$B$9,_xlfn.XLOOKUP(D635,'WHT Rates'!$B$4:$B$56,'WHT Rates'!$E$4:$E$56)/100))))</f>
        <v>0</v>
      </c>
      <c r="V635" s="244">
        <f t="shared" si="95"/>
        <v>0</v>
      </c>
      <c r="W635" s="251"/>
      <c r="X635" s="128">
        <f t="shared" si="97"/>
        <v>0</v>
      </c>
      <c r="Y635" s="128">
        <f t="shared" si="98"/>
        <v>0</v>
      </c>
      <c r="Z635" s="251"/>
      <c r="AA635" s="251"/>
      <c r="AB635" s="251"/>
    </row>
    <row r="636" spans="1:28" s="127" customFormat="1" x14ac:dyDescent="0.35">
      <c r="A636" s="214" t="s">
        <v>66</v>
      </c>
      <c r="B636" s="215">
        <v>105139</v>
      </c>
      <c r="C636" s="215" t="s">
        <v>64</v>
      </c>
      <c r="D636" s="215" t="s">
        <v>65</v>
      </c>
      <c r="E636" s="215">
        <v>70454993</v>
      </c>
      <c r="F636" s="215">
        <v>10</v>
      </c>
      <c r="G636" s="215" t="s">
        <v>757</v>
      </c>
      <c r="H636" s="221" t="s">
        <v>1655</v>
      </c>
      <c r="I636" s="234" t="s">
        <v>979</v>
      </c>
      <c r="J636" s="207"/>
      <c r="K636" s="211">
        <v>23541.96</v>
      </c>
      <c r="L636" s="127" t="str">
        <f t="shared" si="90"/>
        <v>0070454993000010</v>
      </c>
      <c r="M636" s="127">
        <f t="shared" si="96"/>
        <v>16</v>
      </c>
      <c r="N636" s="127" t="str">
        <f t="shared" si="91"/>
        <v>00000000/Z_DVT</v>
      </c>
      <c r="O636" s="236">
        <f t="shared" si="92"/>
        <v>0</v>
      </c>
      <c r="P636" s="236">
        <f t="shared" si="93"/>
        <v>0</v>
      </c>
      <c r="Q636" s="236">
        <f t="shared" si="93"/>
        <v>0</v>
      </c>
      <c r="R636" s="236">
        <f t="shared" si="93"/>
        <v>0</v>
      </c>
      <c r="S636" s="238">
        <f>IF(O636=1,0,IF(P636=1,'WHT Rates - MPEG HEVC VIA'!$H$3,IF(Q636=1,'WHT Rates - MPEG HEVC VIA'!$H$11,IF(R636=1,'Via Summary'!$B$9,_xlfn.XLOOKUP(D636,'WHT Rates'!$B$4:$B$56,'WHT Rates'!$C$4:$C$56)/100))))</f>
        <v>0</v>
      </c>
      <c r="T636" s="244">
        <f t="shared" si="94"/>
        <v>0</v>
      </c>
      <c r="U636" s="238">
        <f>IF(O636=1,0,IF(P636=1,'WHT Rates - MPEG HEVC VIA'!$H$3,IF(Q636=1,'WHT Rates - MPEG HEVC VIA'!$H$11,IF(R636=1,'Via Summary'!$B$9,_xlfn.XLOOKUP(D636,'WHT Rates'!$B$4:$B$56,'WHT Rates'!$E$4:$E$56)/100))))</f>
        <v>0</v>
      </c>
      <c r="V636" s="244">
        <f t="shared" si="95"/>
        <v>0</v>
      </c>
      <c r="W636" s="251"/>
      <c r="X636" s="128">
        <f t="shared" si="97"/>
        <v>0</v>
      </c>
      <c r="Y636" s="128">
        <f t="shared" si="98"/>
        <v>0</v>
      </c>
      <c r="Z636" s="251"/>
      <c r="AA636" s="251"/>
      <c r="AB636" s="251"/>
    </row>
    <row r="637" spans="1:28" s="127" customFormat="1" x14ac:dyDescent="0.35">
      <c r="A637" s="214" t="s">
        <v>611</v>
      </c>
      <c r="B637" s="215">
        <v>124174</v>
      </c>
      <c r="C637" s="215" t="s">
        <v>565</v>
      </c>
      <c r="D637" s="215" t="s">
        <v>388</v>
      </c>
      <c r="E637" s="215">
        <v>70454876</v>
      </c>
      <c r="F637" s="215">
        <v>10</v>
      </c>
      <c r="G637" s="215" t="s">
        <v>1041</v>
      </c>
      <c r="H637" s="221" t="s">
        <v>1656</v>
      </c>
      <c r="I637" s="234" t="s">
        <v>980</v>
      </c>
      <c r="J637" s="207"/>
      <c r="K637" s="211">
        <v>-20</v>
      </c>
      <c r="L637" s="127" t="str">
        <f t="shared" si="90"/>
        <v>0070454876000010</v>
      </c>
      <c r="M637" s="127">
        <f t="shared" si="96"/>
        <v>16</v>
      </c>
      <c r="N637" s="127" t="str">
        <f t="shared" si="91"/>
        <v>00000000/CL LIC CC</v>
      </c>
      <c r="O637" s="236">
        <f t="shared" si="92"/>
        <v>0</v>
      </c>
      <c r="P637" s="236">
        <f t="shared" si="93"/>
        <v>0</v>
      </c>
      <c r="Q637" s="236">
        <f t="shared" si="93"/>
        <v>0</v>
      </c>
      <c r="R637" s="236">
        <f t="shared" si="93"/>
        <v>0</v>
      </c>
      <c r="S637" s="238">
        <f>IF(O637=1,0,IF(P637=1,'WHT Rates - MPEG HEVC VIA'!$H$3,IF(Q637=1,'WHT Rates - MPEG HEVC VIA'!$H$11,IF(R637=1,'Via Summary'!$B$9,_xlfn.XLOOKUP(D637,'WHT Rates'!$B$4:$B$56,'WHT Rates'!$C$4:$C$56)/100))))</f>
        <v>0</v>
      </c>
      <c r="T637" s="244">
        <f t="shared" si="94"/>
        <v>0</v>
      </c>
      <c r="U637" s="238">
        <f>IF(O637=1,0,IF(P637=1,'WHT Rates - MPEG HEVC VIA'!$H$3,IF(Q637=1,'WHT Rates - MPEG HEVC VIA'!$H$11,IF(R637=1,'Via Summary'!$B$9,_xlfn.XLOOKUP(D637,'WHT Rates'!$B$4:$B$56,'WHT Rates'!$E$4:$E$56)/100))))</f>
        <v>0</v>
      </c>
      <c r="V637" s="244">
        <f t="shared" si="95"/>
        <v>0</v>
      </c>
      <c r="W637" s="251"/>
      <c r="X637" s="128">
        <f t="shared" si="97"/>
        <v>0</v>
      </c>
      <c r="Y637" s="128">
        <f t="shared" si="98"/>
        <v>0</v>
      </c>
      <c r="Z637" s="251"/>
      <c r="AA637" s="251"/>
      <c r="AB637" s="251"/>
    </row>
    <row r="638" spans="1:28" s="127" customFormat="1" x14ac:dyDescent="0.35">
      <c r="A638" s="214" t="s">
        <v>611</v>
      </c>
      <c r="B638" s="215">
        <v>124174</v>
      </c>
      <c r="C638" s="215" t="s">
        <v>565</v>
      </c>
      <c r="D638" s="215" t="s">
        <v>388</v>
      </c>
      <c r="E638" s="215">
        <v>70454876</v>
      </c>
      <c r="F638" s="215">
        <v>10</v>
      </c>
      <c r="G638" s="215" t="s">
        <v>746</v>
      </c>
      <c r="H638" s="221" t="s">
        <v>1656</v>
      </c>
      <c r="I638" s="234" t="s">
        <v>980</v>
      </c>
      <c r="J638" s="207"/>
      <c r="K638" s="211">
        <v>20</v>
      </c>
      <c r="L638" s="127" t="str">
        <f t="shared" si="90"/>
        <v>0070454876000010</v>
      </c>
      <c r="M638" s="127">
        <f t="shared" si="96"/>
        <v>16</v>
      </c>
      <c r="N638" s="127" t="str">
        <f t="shared" si="91"/>
        <v>00000000/Z_SMD</v>
      </c>
      <c r="O638" s="236">
        <f t="shared" si="92"/>
        <v>0</v>
      </c>
      <c r="P638" s="236">
        <f t="shared" si="93"/>
        <v>0</v>
      </c>
      <c r="Q638" s="236">
        <f t="shared" si="93"/>
        <v>0</v>
      </c>
      <c r="R638" s="236">
        <f t="shared" si="93"/>
        <v>0</v>
      </c>
      <c r="S638" s="238">
        <f>IF(O638=1,0,IF(P638=1,'WHT Rates - MPEG HEVC VIA'!$H$3,IF(Q638=1,'WHT Rates - MPEG HEVC VIA'!$H$11,IF(R638=1,'Via Summary'!$B$9,_xlfn.XLOOKUP(D638,'WHT Rates'!$B$4:$B$56,'WHT Rates'!$C$4:$C$56)/100))))</f>
        <v>0</v>
      </c>
      <c r="T638" s="244">
        <f t="shared" si="94"/>
        <v>0</v>
      </c>
      <c r="U638" s="238">
        <f>IF(O638=1,0,IF(P638=1,'WHT Rates - MPEG HEVC VIA'!$H$3,IF(Q638=1,'WHT Rates - MPEG HEVC VIA'!$H$11,IF(R638=1,'Via Summary'!$B$9,_xlfn.XLOOKUP(D638,'WHT Rates'!$B$4:$B$56,'WHT Rates'!$E$4:$E$56)/100))))</f>
        <v>0</v>
      </c>
      <c r="V638" s="244">
        <f t="shared" si="95"/>
        <v>0</v>
      </c>
      <c r="W638" s="251"/>
      <c r="X638" s="128">
        <f t="shared" si="97"/>
        <v>0</v>
      </c>
      <c r="Y638" s="128">
        <f t="shared" si="98"/>
        <v>0</v>
      </c>
      <c r="Z638" s="251"/>
      <c r="AA638" s="251"/>
      <c r="AB638" s="251"/>
    </row>
    <row r="639" spans="1:28" s="127" customFormat="1" x14ac:dyDescent="0.35">
      <c r="A639" s="214" t="s">
        <v>678</v>
      </c>
      <c r="B639" s="215">
        <v>121306</v>
      </c>
      <c r="C639" s="215" t="s">
        <v>136</v>
      </c>
      <c r="D639" s="215" t="s">
        <v>137</v>
      </c>
      <c r="E639" s="215">
        <v>70454721</v>
      </c>
      <c r="F639" s="215">
        <v>10</v>
      </c>
      <c r="G639" s="215" t="s">
        <v>744</v>
      </c>
      <c r="H639" s="221" t="s">
        <v>1657</v>
      </c>
      <c r="I639" s="234" t="s">
        <v>978</v>
      </c>
      <c r="J639" s="207">
        <v>46</v>
      </c>
      <c r="K639" s="211"/>
      <c r="L639" s="127" t="str">
        <f t="shared" si="90"/>
        <v>0070454721000010</v>
      </c>
      <c r="M639" s="127">
        <f t="shared" si="96"/>
        <v>16</v>
      </c>
      <c r="N639" s="127" t="str">
        <f t="shared" si="91"/>
        <v>00000000/Z_SPKI</v>
      </c>
      <c r="O639" s="236">
        <f t="shared" si="92"/>
        <v>0</v>
      </c>
      <c r="P639" s="236">
        <f t="shared" si="93"/>
        <v>0</v>
      </c>
      <c r="Q639" s="236">
        <f t="shared" si="93"/>
        <v>0</v>
      </c>
      <c r="R639" s="236">
        <f t="shared" si="93"/>
        <v>0</v>
      </c>
      <c r="S639" s="238">
        <f>IF(O639=1,0,IF(P639=1,'WHT Rates - MPEG HEVC VIA'!$H$3,IF(Q639=1,'WHT Rates - MPEG HEVC VIA'!$H$11,IF(R639=1,'Via Summary'!$B$9,_xlfn.XLOOKUP(D639,'WHT Rates'!$B$4:$B$56,'WHT Rates'!$C$4:$C$56)/100))))</f>
        <v>0</v>
      </c>
      <c r="T639" s="244">
        <f t="shared" si="94"/>
        <v>0</v>
      </c>
      <c r="U639" s="238">
        <f>IF(O639=1,0,IF(P639=1,'WHT Rates - MPEG HEVC VIA'!$H$3,IF(Q639=1,'WHT Rates - MPEG HEVC VIA'!$H$11,IF(R639=1,'Via Summary'!$B$9,_xlfn.XLOOKUP(D639,'WHT Rates'!$B$4:$B$56,'WHT Rates'!$E$4:$E$56)/100))))</f>
        <v>0</v>
      </c>
      <c r="V639" s="244">
        <f t="shared" si="95"/>
        <v>0</v>
      </c>
      <c r="W639" s="251"/>
      <c r="X639" s="128">
        <f t="shared" si="97"/>
        <v>0</v>
      </c>
      <c r="Y639" s="128">
        <f t="shared" si="98"/>
        <v>0</v>
      </c>
      <c r="Z639" s="251"/>
      <c r="AA639" s="251"/>
      <c r="AB639" s="251"/>
    </row>
    <row r="640" spans="1:28" s="127" customFormat="1" x14ac:dyDescent="0.35">
      <c r="A640" s="214" t="s">
        <v>272</v>
      </c>
      <c r="B640" s="215">
        <v>121009</v>
      </c>
      <c r="C640" s="215" t="s">
        <v>47</v>
      </c>
      <c r="D640" s="215" t="s">
        <v>48</v>
      </c>
      <c r="E640" s="215">
        <v>70455084</v>
      </c>
      <c r="F640" s="215">
        <v>10</v>
      </c>
      <c r="G640" s="215" t="s">
        <v>1041</v>
      </c>
      <c r="H640" s="221" t="s">
        <v>1658</v>
      </c>
      <c r="I640" s="234" t="s">
        <v>978</v>
      </c>
      <c r="J640" s="207"/>
      <c r="K640" s="211">
        <v>-563</v>
      </c>
      <c r="L640" s="127" t="str">
        <f t="shared" si="90"/>
        <v>0070455084000010</v>
      </c>
      <c r="M640" s="127">
        <f t="shared" si="96"/>
        <v>16</v>
      </c>
      <c r="N640" s="127" t="str">
        <f t="shared" si="91"/>
        <v>00000000/CL LIC CC</v>
      </c>
      <c r="O640" s="236">
        <f t="shared" si="92"/>
        <v>0</v>
      </c>
      <c r="P640" s="236">
        <f t="shared" si="93"/>
        <v>0</v>
      </c>
      <c r="Q640" s="236">
        <f t="shared" si="93"/>
        <v>0</v>
      </c>
      <c r="R640" s="236">
        <f t="shared" si="93"/>
        <v>0</v>
      </c>
      <c r="S640" s="238">
        <f>IF(O640=1,0,IF(P640=1,'WHT Rates - MPEG HEVC VIA'!$H$3,IF(Q640=1,'WHT Rates - MPEG HEVC VIA'!$H$11,IF(R640=1,'Via Summary'!$B$9,_xlfn.XLOOKUP(D640,'WHT Rates'!$B$4:$B$56,'WHT Rates'!$C$4:$C$56)/100))))</f>
        <v>0</v>
      </c>
      <c r="T640" s="244">
        <f t="shared" si="94"/>
        <v>0</v>
      </c>
      <c r="U640" s="238">
        <f>IF(O640=1,0,IF(P640=1,'WHT Rates - MPEG HEVC VIA'!$H$3,IF(Q640=1,'WHT Rates - MPEG HEVC VIA'!$H$11,IF(R640=1,'Via Summary'!$B$9,_xlfn.XLOOKUP(D640,'WHT Rates'!$B$4:$B$56,'WHT Rates'!$E$4:$E$56)/100))))</f>
        <v>0</v>
      </c>
      <c r="V640" s="244">
        <f t="shared" si="95"/>
        <v>0</v>
      </c>
      <c r="W640" s="251"/>
      <c r="X640" s="128">
        <f t="shared" si="97"/>
        <v>0</v>
      </c>
      <c r="Y640" s="128">
        <f t="shared" si="98"/>
        <v>0</v>
      </c>
      <c r="Z640" s="251"/>
      <c r="AA640" s="251"/>
      <c r="AB640" s="251"/>
    </row>
    <row r="641" spans="1:28" s="127" customFormat="1" x14ac:dyDescent="0.35">
      <c r="A641" s="214" t="s">
        <v>272</v>
      </c>
      <c r="B641" s="215">
        <v>121009</v>
      </c>
      <c r="C641" s="215" t="s">
        <v>47</v>
      </c>
      <c r="D641" s="215" t="s">
        <v>48</v>
      </c>
      <c r="E641" s="215">
        <v>70455084</v>
      </c>
      <c r="F641" s="215">
        <v>10</v>
      </c>
      <c r="G641" s="215" t="s">
        <v>696</v>
      </c>
      <c r="H641" s="221" t="s">
        <v>1658</v>
      </c>
      <c r="I641" s="234" t="s">
        <v>978</v>
      </c>
      <c r="J641" s="207"/>
      <c r="K641" s="211">
        <v>563</v>
      </c>
      <c r="L641" s="127" t="str">
        <f t="shared" si="90"/>
        <v>0070455084000010</v>
      </c>
      <c r="M641" s="127">
        <f t="shared" si="96"/>
        <v>16</v>
      </c>
      <c r="N641" s="127" t="str">
        <f t="shared" si="91"/>
        <v>00000000/Z_SPKA</v>
      </c>
      <c r="O641" s="236">
        <f t="shared" si="92"/>
        <v>0</v>
      </c>
      <c r="P641" s="236">
        <f t="shared" si="93"/>
        <v>0</v>
      </c>
      <c r="Q641" s="236">
        <f t="shared" si="93"/>
        <v>0</v>
      </c>
      <c r="R641" s="236">
        <f t="shared" si="93"/>
        <v>0</v>
      </c>
      <c r="S641" s="238">
        <f>IF(O641=1,0,IF(P641=1,'WHT Rates - MPEG HEVC VIA'!$H$3,IF(Q641=1,'WHT Rates - MPEG HEVC VIA'!$H$11,IF(R641=1,'Via Summary'!$B$9,_xlfn.XLOOKUP(D641,'WHT Rates'!$B$4:$B$56,'WHT Rates'!$C$4:$C$56)/100))))</f>
        <v>0</v>
      </c>
      <c r="T641" s="244">
        <f t="shared" si="94"/>
        <v>0</v>
      </c>
      <c r="U641" s="238">
        <f>IF(O641=1,0,IF(P641=1,'WHT Rates - MPEG HEVC VIA'!$H$3,IF(Q641=1,'WHT Rates - MPEG HEVC VIA'!$H$11,IF(R641=1,'Via Summary'!$B$9,_xlfn.XLOOKUP(D641,'WHT Rates'!$B$4:$B$56,'WHT Rates'!$E$4:$E$56)/100))))</f>
        <v>0</v>
      </c>
      <c r="V641" s="244">
        <f t="shared" si="95"/>
        <v>0</v>
      </c>
      <c r="W641" s="251"/>
      <c r="X641" s="128">
        <f t="shared" si="97"/>
        <v>0</v>
      </c>
      <c r="Y641" s="128">
        <f t="shared" si="98"/>
        <v>0</v>
      </c>
      <c r="Z641" s="251"/>
      <c r="AA641" s="251"/>
      <c r="AB641" s="251"/>
    </row>
    <row r="642" spans="1:28" s="127" customFormat="1" x14ac:dyDescent="0.35">
      <c r="A642" s="214" t="s">
        <v>225</v>
      </c>
      <c r="B642" s="215">
        <v>112391</v>
      </c>
      <c r="C642" s="215" t="s">
        <v>16</v>
      </c>
      <c r="D642" s="215" t="s">
        <v>17</v>
      </c>
      <c r="E642" s="215">
        <v>70454695</v>
      </c>
      <c r="F642" s="215">
        <v>10</v>
      </c>
      <c r="G642" s="215" t="s">
        <v>720</v>
      </c>
      <c r="H642" s="221" t="s">
        <v>1659</v>
      </c>
      <c r="I642" s="234" t="s">
        <v>978</v>
      </c>
      <c r="J642" s="207">
        <v>870</v>
      </c>
      <c r="K642" s="211"/>
      <c r="L642" s="127" t="str">
        <f t="shared" ref="L642:L705" si="99">IF(LEN(F642)=2,CONCATENATE("00",E642,"0000",F642),CONCATENATE("00",E642,"000",F642))</f>
        <v>0070454695000010</v>
      </c>
      <c r="M642" s="127">
        <f t="shared" si="96"/>
        <v>16</v>
      </c>
      <c r="N642" s="127" t="str">
        <f t="shared" ref="N642:N705" si="100">CONCATENATE("00000000/",G642)</f>
        <v>00000000/Z_STP</v>
      </c>
      <c r="O642" s="236">
        <f t="shared" si="92"/>
        <v>0</v>
      </c>
      <c r="P642" s="236">
        <f t="shared" si="93"/>
        <v>0</v>
      </c>
      <c r="Q642" s="236">
        <f t="shared" si="93"/>
        <v>0</v>
      </c>
      <c r="R642" s="236">
        <f t="shared" si="93"/>
        <v>0</v>
      </c>
      <c r="S642" s="238">
        <f>IF(O642=1,0,IF(P642=1,'WHT Rates - MPEG HEVC VIA'!$H$3,IF(Q642=1,'WHT Rates - MPEG HEVC VIA'!$H$11,IF(R642=1,'Via Summary'!$B$9,_xlfn.XLOOKUP(D642,'WHT Rates'!$B$4:$B$56,'WHT Rates'!$C$4:$C$56)/100))))</f>
        <v>0</v>
      </c>
      <c r="T642" s="244">
        <f t="shared" si="94"/>
        <v>0</v>
      </c>
      <c r="U642" s="238">
        <f>IF(O642=1,0,IF(P642=1,'WHT Rates - MPEG HEVC VIA'!$H$3,IF(Q642=1,'WHT Rates - MPEG HEVC VIA'!$H$11,IF(R642=1,'Via Summary'!$B$9,_xlfn.XLOOKUP(D642,'WHT Rates'!$B$4:$B$56,'WHT Rates'!$E$4:$E$56)/100))))</f>
        <v>0</v>
      </c>
      <c r="V642" s="244">
        <f t="shared" si="95"/>
        <v>0</v>
      </c>
      <c r="W642" s="251"/>
      <c r="X642" s="128">
        <f t="shared" si="97"/>
        <v>0</v>
      </c>
      <c r="Y642" s="128">
        <f t="shared" si="98"/>
        <v>0</v>
      </c>
      <c r="Z642" s="251"/>
      <c r="AA642" s="251"/>
      <c r="AB642" s="251"/>
    </row>
    <row r="643" spans="1:28" s="127" customFormat="1" x14ac:dyDescent="0.35">
      <c r="A643" s="214" t="s">
        <v>516</v>
      </c>
      <c r="B643" s="215">
        <v>105797</v>
      </c>
      <c r="C643" s="215" t="s">
        <v>136</v>
      </c>
      <c r="D643" s="215" t="s">
        <v>137</v>
      </c>
      <c r="E643" s="215">
        <v>70454938</v>
      </c>
      <c r="F643" s="215">
        <v>10</v>
      </c>
      <c r="G643" s="215" t="s">
        <v>700</v>
      </c>
      <c r="H643" s="221" t="s">
        <v>1660</v>
      </c>
      <c r="I643" s="234" t="s">
        <v>995</v>
      </c>
      <c r="J643" s="207">
        <v>48667.1</v>
      </c>
      <c r="K643" s="211"/>
      <c r="L643" s="127" t="str">
        <f t="shared" si="99"/>
        <v>0070454938000010</v>
      </c>
      <c r="M643" s="127">
        <f t="shared" si="96"/>
        <v>16</v>
      </c>
      <c r="N643" s="127" t="str">
        <f t="shared" si="100"/>
        <v>00000000/Z_DMA</v>
      </c>
      <c r="O643" s="236">
        <f t="shared" ref="O643:O706" si="101">IF($I643=O$1,1,0)</f>
        <v>0</v>
      </c>
      <c r="P643" s="236">
        <f t="shared" ref="P643:R706" si="102">IF($A643=P$1,1,0)</f>
        <v>0</v>
      </c>
      <c r="Q643" s="236">
        <f t="shared" si="102"/>
        <v>0</v>
      </c>
      <c r="R643" s="236">
        <f t="shared" si="102"/>
        <v>0</v>
      </c>
      <c r="S643" s="238">
        <f>IF(O643=1,0,IF(P643=1,'WHT Rates - MPEG HEVC VIA'!$H$3,IF(Q643=1,'WHT Rates - MPEG HEVC VIA'!$H$11,IF(R643=1,'Via Summary'!$B$9,_xlfn.XLOOKUP(D643,'WHT Rates'!$B$4:$B$56,'WHT Rates'!$C$4:$C$56)/100))))</f>
        <v>0</v>
      </c>
      <c r="T643" s="244">
        <f t="shared" ref="T643:T706" si="103">J643*S643</f>
        <v>0</v>
      </c>
      <c r="U643" s="238">
        <f>IF(O643=1,0,IF(P643=1,'WHT Rates - MPEG HEVC VIA'!$H$3,IF(Q643=1,'WHT Rates - MPEG HEVC VIA'!$H$11,IF(R643=1,'Via Summary'!$B$9,_xlfn.XLOOKUP(D643,'WHT Rates'!$B$4:$B$56,'WHT Rates'!$E$4:$E$56)/100))))</f>
        <v>0</v>
      </c>
      <c r="V643" s="244">
        <f t="shared" ref="V643:V706" si="104">K643*U643</f>
        <v>0</v>
      </c>
      <c r="W643" s="251"/>
      <c r="X643" s="128">
        <f t="shared" si="97"/>
        <v>0</v>
      </c>
      <c r="Y643" s="128">
        <f t="shared" si="98"/>
        <v>0</v>
      </c>
      <c r="Z643" s="251"/>
      <c r="AA643" s="251"/>
      <c r="AB643" s="251"/>
    </row>
    <row r="644" spans="1:28" s="127" customFormat="1" x14ac:dyDescent="0.35">
      <c r="A644" s="214" t="s">
        <v>516</v>
      </c>
      <c r="B644" s="215">
        <v>105797</v>
      </c>
      <c r="C644" s="215" t="s">
        <v>136</v>
      </c>
      <c r="D644" s="215" t="s">
        <v>137</v>
      </c>
      <c r="E644" s="215">
        <v>70454951</v>
      </c>
      <c r="F644" s="215">
        <v>10</v>
      </c>
      <c r="G644" s="215" t="s">
        <v>700</v>
      </c>
      <c r="H644" s="221" t="s">
        <v>1661</v>
      </c>
      <c r="I644" s="234" t="s">
        <v>979</v>
      </c>
      <c r="J644" s="207">
        <v>65000</v>
      </c>
      <c r="K644" s="211"/>
      <c r="L644" s="127" t="str">
        <f t="shared" si="99"/>
        <v>0070454951000010</v>
      </c>
      <c r="M644" s="127">
        <f t="shared" ref="M644:M707" si="105">LEN(L644)</f>
        <v>16</v>
      </c>
      <c r="N644" s="127" t="str">
        <f t="shared" si="100"/>
        <v>00000000/Z_DMA</v>
      </c>
      <c r="O644" s="236">
        <f t="shared" si="101"/>
        <v>0</v>
      </c>
      <c r="P644" s="236">
        <f t="shared" si="102"/>
        <v>0</v>
      </c>
      <c r="Q644" s="236">
        <f t="shared" si="102"/>
        <v>0</v>
      </c>
      <c r="R644" s="236">
        <f t="shared" si="102"/>
        <v>0</v>
      </c>
      <c r="S644" s="238">
        <f>IF(O644=1,0,IF(P644=1,'WHT Rates - MPEG HEVC VIA'!$H$3,IF(Q644=1,'WHT Rates - MPEG HEVC VIA'!$H$11,IF(R644=1,'Via Summary'!$B$9,_xlfn.XLOOKUP(D644,'WHT Rates'!$B$4:$B$56,'WHT Rates'!$C$4:$C$56)/100))))</f>
        <v>0</v>
      </c>
      <c r="T644" s="244">
        <f t="shared" si="103"/>
        <v>0</v>
      </c>
      <c r="U644" s="238">
        <f>IF(O644=1,0,IF(P644=1,'WHT Rates - MPEG HEVC VIA'!$H$3,IF(Q644=1,'WHT Rates - MPEG HEVC VIA'!$H$11,IF(R644=1,'Via Summary'!$B$9,_xlfn.XLOOKUP(D644,'WHT Rates'!$B$4:$B$56,'WHT Rates'!$E$4:$E$56)/100))))</f>
        <v>0</v>
      </c>
      <c r="V644" s="244">
        <f t="shared" si="104"/>
        <v>0</v>
      </c>
      <c r="W644" s="251"/>
      <c r="X644" s="128">
        <f t="shared" si="97"/>
        <v>0</v>
      </c>
      <c r="Y644" s="128">
        <f t="shared" si="98"/>
        <v>0</v>
      </c>
      <c r="Z644" s="251"/>
      <c r="AA644" s="251"/>
      <c r="AB644" s="251"/>
    </row>
    <row r="645" spans="1:28" s="127" customFormat="1" x14ac:dyDescent="0.35">
      <c r="A645" s="214" t="s">
        <v>250</v>
      </c>
      <c r="B645" s="215">
        <v>118069</v>
      </c>
      <c r="C645" s="215" t="s">
        <v>56</v>
      </c>
      <c r="D645" s="215" t="s">
        <v>57</v>
      </c>
      <c r="E645" s="215">
        <v>70455117</v>
      </c>
      <c r="F645" s="215">
        <v>10</v>
      </c>
      <c r="G645" s="215" t="s">
        <v>724</v>
      </c>
      <c r="H645" s="221" t="s">
        <v>1662</v>
      </c>
      <c r="I645" s="234" t="s">
        <v>978</v>
      </c>
      <c r="J645" s="207"/>
      <c r="K645" s="211">
        <v>48410</v>
      </c>
      <c r="L645" s="127" t="str">
        <f t="shared" si="99"/>
        <v>0070455117000010</v>
      </c>
      <c r="M645" s="127">
        <f t="shared" si="105"/>
        <v>16</v>
      </c>
      <c r="N645" s="127" t="str">
        <f t="shared" si="100"/>
        <v>00000000/Z_CEA</v>
      </c>
      <c r="O645" s="236">
        <f t="shared" si="101"/>
        <v>0</v>
      </c>
      <c r="P645" s="236">
        <f t="shared" si="102"/>
        <v>0</v>
      </c>
      <c r="Q645" s="236">
        <f t="shared" si="102"/>
        <v>0</v>
      </c>
      <c r="R645" s="236">
        <f t="shared" si="102"/>
        <v>0</v>
      </c>
      <c r="S645" s="238">
        <f>IF(O645=1,0,IF(P645=1,'WHT Rates - MPEG HEVC VIA'!$H$3,IF(Q645=1,'WHT Rates - MPEG HEVC VIA'!$H$11,IF(R645=1,'Via Summary'!$B$9,_xlfn.XLOOKUP(D645,'WHT Rates'!$B$4:$B$56,'WHT Rates'!$C$4:$C$56)/100))))</f>
        <v>0</v>
      </c>
      <c r="T645" s="244">
        <f t="shared" si="103"/>
        <v>0</v>
      </c>
      <c r="U645" s="238">
        <f>IF(O645=1,0,IF(P645=1,'WHT Rates - MPEG HEVC VIA'!$H$3,IF(Q645=1,'WHT Rates - MPEG HEVC VIA'!$H$11,IF(R645=1,'Via Summary'!$B$9,_xlfn.XLOOKUP(D645,'WHT Rates'!$B$4:$B$56,'WHT Rates'!$E$4:$E$56)/100))))</f>
        <v>0</v>
      </c>
      <c r="V645" s="244">
        <f t="shared" si="104"/>
        <v>0</v>
      </c>
      <c r="W645" s="251"/>
      <c r="X645" s="128">
        <f t="shared" si="97"/>
        <v>0</v>
      </c>
      <c r="Y645" s="128">
        <f t="shared" si="98"/>
        <v>0</v>
      </c>
      <c r="Z645" s="251"/>
      <c r="AA645" s="251"/>
      <c r="AB645" s="251"/>
    </row>
    <row r="646" spans="1:28" s="127" customFormat="1" x14ac:dyDescent="0.35">
      <c r="A646" s="214" t="s">
        <v>90</v>
      </c>
      <c r="B646" s="215">
        <v>105238</v>
      </c>
      <c r="C646" s="215" t="s">
        <v>77</v>
      </c>
      <c r="D646" s="215" t="s">
        <v>78</v>
      </c>
      <c r="E646" s="215">
        <v>70454922</v>
      </c>
      <c r="F646" s="215">
        <v>10</v>
      </c>
      <c r="G646" s="215" t="s">
        <v>699</v>
      </c>
      <c r="H646" s="221" t="s">
        <v>1663</v>
      </c>
      <c r="I646" s="234" t="s">
        <v>979</v>
      </c>
      <c r="J646" s="207">
        <v>33886</v>
      </c>
      <c r="K646" s="211"/>
      <c r="L646" s="127" t="str">
        <f t="shared" si="99"/>
        <v>0070454922000010</v>
      </c>
      <c r="M646" s="127">
        <f t="shared" si="105"/>
        <v>16</v>
      </c>
      <c r="N646" s="127" t="str">
        <f t="shared" si="100"/>
        <v>00000000/Z_W8PB</v>
      </c>
      <c r="O646" s="236">
        <f t="shared" si="101"/>
        <v>0</v>
      </c>
      <c r="P646" s="236">
        <f t="shared" si="102"/>
        <v>0</v>
      </c>
      <c r="Q646" s="236">
        <f t="shared" si="102"/>
        <v>0</v>
      </c>
      <c r="R646" s="236">
        <f t="shared" si="102"/>
        <v>0</v>
      </c>
      <c r="S646" s="238">
        <f>IF(O646=1,0,IF(P646=1,'WHT Rates - MPEG HEVC VIA'!$H$3,IF(Q646=1,'WHT Rates - MPEG HEVC VIA'!$H$11,IF(R646=1,'Via Summary'!$B$9,_xlfn.XLOOKUP(D646,'WHT Rates'!$B$4:$B$56,'WHT Rates'!$C$4:$C$56)/100))))</f>
        <v>0</v>
      </c>
      <c r="T646" s="244">
        <f t="shared" si="103"/>
        <v>0</v>
      </c>
      <c r="U646" s="238">
        <f>IF(O646=1,0,IF(P646=1,'WHT Rates - MPEG HEVC VIA'!$H$3,IF(Q646=1,'WHT Rates - MPEG HEVC VIA'!$H$11,IF(R646=1,'Via Summary'!$B$9,_xlfn.XLOOKUP(D646,'WHT Rates'!$B$4:$B$56,'WHT Rates'!$E$4:$E$56)/100))))</f>
        <v>0</v>
      </c>
      <c r="V646" s="244">
        <f t="shared" si="104"/>
        <v>0</v>
      </c>
      <c r="W646" s="251"/>
      <c r="X646" s="128">
        <f t="shared" si="97"/>
        <v>0</v>
      </c>
      <c r="Y646" s="128">
        <f t="shared" si="98"/>
        <v>0</v>
      </c>
      <c r="Z646" s="251"/>
      <c r="AA646" s="251"/>
      <c r="AB646" s="251"/>
    </row>
    <row r="647" spans="1:28" s="127" customFormat="1" x14ac:dyDescent="0.35">
      <c r="A647" s="214" t="s">
        <v>90</v>
      </c>
      <c r="B647" s="215">
        <v>105238</v>
      </c>
      <c r="C647" s="215" t="s">
        <v>77</v>
      </c>
      <c r="D647" s="215" t="s">
        <v>78</v>
      </c>
      <c r="E647" s="215">
        <v>70454937</v>
      </c>
      <c r="F647" s="215">
        <v>10</v>
      </c>
      <c r="G647" s="215" t="s">
        <v>736</v>
      </c>
      <c r="H647" s="221" t="s">
        <v>1664</v>
      </c>
      <c r="I647" s="234" t="s">
        <v>1006</v>
      </c>
      <c r="J647" s="207">
        <v>1783</v>
      </c>
      <c r="K647" s="211"/>
      <c r="L647" s="127" t="str">
        <f t="shared" si="99"/>
        <v>0070454937000010</v>
      </c>
      <c r="M647" s="127">
        <f t="shared" si="105"/>
        <v>16</v>
      </c>
      <c r="N647" s="127" t="str">
        <f t="shared" si="100"/>
        <v>00000000/Z_DSNR</v>
      </c>
      <c r="O647" s="236">
        <f t="shared" si="101"/>
        <v>0</v>
      </c>
      <c r="P647" s="236">
        <f t="shared" si="102"/>
        <v>0</v>
      </c>
      <c r="Q647" s="236">
        <f t="shared" si="102"/>
        <v>0</v>
      </c>
      <c r="R647" s="236">
        <f t="shared" si="102"/>
        <v>0</v>
      </c>
      <c r="S647" s="238">
        <f>IF(O647=1,0,IF(P647=1,'WHT Rates - MPEG HEVC VIA'!$H$3,IF(Q647=1,'WHT Rates - MPEG HEVC VIA'!$H$11,IF(R647=1,'Via Summary'!$B$9,_xlfn.XLOOKUP(D647,'WHT Rates'!$B$4:$B$56,'WHT Rates'!$C$4:$C$56)/100))))</f>
        <v>0</v>
      </c>
      <c r="T647" s="244">
        <f t="shared" si="103"/>
        <v>0</v>
      </c>
      <c r="U647" s="238">
        <f>IF(O647=1,0,IF(P647=1,'WHT Rates - MPEG HEVC VIA'!$H$3,IF(Q647=1,'WHT Rates - MPEG HEVC VIA'!$H$11,IF(R647=1,'Via Summary'!$B$9,_xlfn.XLOOKUP(D647,'WHT Rates'!$B$4:$B$56,'WHT Rates'!$E$4:$E$56)/100))))</f>
        <v>0</v>
      </c>
      <c r="V647" s="244">
        <f t="shared" si="104"/>
        <v>0</v>
      </c>
      <c r="W647" s="251"/>
      <c r="X647" s="128">
        <f t="shared" si="97"/>
        <v>0</v>
      </c>
      <c r="Y647" s="128">
        <f t="shared" si="98"/>
        <v>0</v>
      </c>
      <c r="Z647" s="251"/>
      <c r="AA647" s="251"/>
      <c r="AB647" s="251"/>
    </row>
    <row r="648" spans="1:28" s="127" customFormat="1" x14ac:dyDescent="0.35">
      <c r="A648" s="214" t="s">
        <v>90</v>
      </c>
      <c r="B648" s="215">
        <v>105238</v>
      </c>
      <c r="C648" s="215" t="s">
        <v>77</v>
      </c>
      <c r="D648" s="215" t="s">
        <v>78</v>
      </c>
      <c r="E648" s="215">
        <v>70454937</v>
      </c>
      <c r="F648" s="215">
        <v>20</v>
      </c>
      <c r="G648" s="215" t="s">
        <v>752</v>
      </c>
      <c r="H648" s="221" t="s">
        <v>1665</v>
      </c>
      <c r="I648" s="234" t="s">
        <v>1006</v>
      </c>
      <c r="J648" s="207">
        <v>9665</v>
      </c>
      <c r="K648" s="211"/>
      <c r="L648" s="127" t="str">
        <f t="shared" si="99"/>
        <v>0070454937000020</v>
      </c>
      <c r="M648" s="127">
        <f t="shared" si="105"/>
        <v>16</v>
      </c>
      <c r="N648" s="127" t="str">
        <f t="shared" si="100"/>
        <v>00000000/Z_DVS</v>
      </c>
      <c r="O648" s="236">
        <f t="shared" si="101"/>
        <v>0</v>
      </c>
      <c r="P648" s="236">
        <f t="shared" si="102"/>
        <v>0</v>
      </c>
      <c r="Q648" s="236">
        <f t="shared" si="102"/>
        <v>0</v>
      </c>
      <c r="R648" s="236">
        <f t="shared" si="102"/>
        <v>0</v>
      </c>
      <c r="S648" s="238">
        <f>IF(O648=1,0,IF(P648=1,'WHT Rates - MPEG HEVC VIA'!$H$3,IF(Q648=1,'WHT Rates - MPEG HEVC VIA'!$H$11,IF(R648=1,'Via Summary'!$B$9,_xlfn.XLOOKUP(D648,'WHT Rates'!$B$4:$B$56,'WHT Rates'!$C$4:$C$56)/100))))</f>
        <v>0</v>
      </c>
      <c r="T648" s="244">
        <f t="shared" si="103"/>
        <v>0</v>
      </c>
      <c r="U648" s="238">
        <f>IF(O648=1,0,IF(P648=1,'WHT Rates - MPEG HEVC VIA'!$H$3,IF(Q648=1,'WHT Rates - MPEG HEVC VIA'!$H$11,IF(R648=1,'Via Summary'!$B$9,_xlfn.XLOOKUP(D648,'WHT Rates'!$B$4:$B$56,'WHT Rates'!$E$4:$E$56)/100))))</f>
        <v>0</v>
      </c>
      <c r="V648" s="244">
        <f t="shared" si="104"/>
        <v>0</v>
      </c>
      <c r="W648" s="251"/>
      <c r="X648" s="128">
        <f t="shared" si="97"/>
        <v>0</v>
      </c>
      <c r="Y648" s="128">
        <f t="shared" si="98"/>
        <v>0</v>
      </c>
      <c r="Z648" s="251"/>
      <c r="AA648" s="251"/>
      <c r="AB648" s="251"/>
    </row>
    <row r="649" spans="1:28" s="127" customFormat="1" x14ac:dyDescent="0.35">
      <c r="A649" s="214" t="s">
        <v>90</v>
      </c>
      <c r="B649" s="215">
        <v>105238</v>
      </c>
      <c r="C649" s="215" t="s">
        <v>77</v>
      </c>
      <c r="D649" s="215" t="s">
        <v>78</v>
      </c>
      <c r="E649" s="215">
        <v>70454937</v>
      </c>
      <c r="F649" s="215">
        <v>30</v>
      </c>
      <c r="G649" s="215" t="s">
        <v>722</v>
      </c>
      <c r="H649" s="221" t="s">
        <v>1666</v>
      </c>
      <c r="I649" s="234" t="s">
        <v>1006</v>
      </c>
      <c r="J649" s="207">
        <v>3156</v>
      </c>
      <c r="K649" s="211"/>
      <c r="L649" s="127" t="str">
        <f t="shared" si="99"/>
        <v>0070454937000030</v>
      </c>
      <c r="M649" s="127">
        <f t="shared" si="105"/>
        <v>16</v>
      </c>
      <c r="N649" s="127" t="str">
        <f t="shared" si="100"/>
        <v>00000000/Z_DSNI</v>
      </c>
      <c r="O649" s="236">
        <f t="shared" si="101"/>
        <v>0</v>
      </c>
      <c r="P649" s="236">
        <f t="shared" si="102"/>
        <v>0</v>
      </c>
      <c r="Q649" s="236">
        <f t="shared" si="102"/>
        <v>0</v>
      </c>
      <c r="R649" s="236">
        <f t="shared" si="102"/>
        <v>0</v>
      </c>
      <c r="S649" s="238">
        <f>IF(O649=1,0,IF(P649=1,'WHT Rates - MPEG HEVC VIA'!$H$3,IF(Q649=1,'WHT Rates - MPEG HEVC VIA'!$H$11,IF(R649=1,'Via Summary'!$B$9,_xlfn.XLOOKUP(D649,'WHT Rates'!$B$4:$B$56,'WHT Rates'!$C$4:$C$56)/100))))</f>
        <v>0</v>
      </c>
      <c r="T649" s="244">
        <f t="shared" si="103"/>
        <v>0</v>
      </c>
      <c r="U649" s="238">
        <f>IF(O649=1,0,IF(P649=1,'WHT Rates - MPEG HEVC VIA'!$H$3,IF(Q649=1,'WHT Rates - MPEG HEVC VIA'!$H$11,IF(R649=1,'Via Summary'!$B$9,_xlfn.XLOOKUP(D649,'WHT Rates'!$B$4:$B$56,'WHT Rates'!$E$4:$E$56)/100))))</f>
        <v>0</v>
      </c>
      <c r="V649" s="244">
        <f t="shared" si="104"/>
        <v>0</v>
      </c>
      <c r="W649" s="251"/>
      <c r="X649" s="128">
        <f t="shared" si="97"/>
        <v>0</v>
      </c>
      <c r="Y649" s="128">
        <f t="shared" si="98"/>
        <v>0</v>
      </c>
      <c r="Z649" s="251"/>
      <c r="AA649" s="251"/>
      <c r="AB649" s="251"/>
    </row>
    <row r="650" spans="1:28" s="127" customFormat="1" x14ac:dyDescent="0.35">
      <c r="A650" s="214" t="s">
        <v>90</v>
      </c>
      <c r="B650" s="215">
        <v>105238</v>
      </c>
      <c r="C650" s="215" t="s">
        <v>77</v>
      </c>
      <c r="D650" s="215" t="s">
        <v>78</v>
      </c>
      <c r="E650" s="215">
        <v>70454949</v>
      </c>
      <c r="F650" s="215">
        <v>10</v>
      </c>
      <c r="G650" s="215" t="s">
        <v>764</v>
      </c>
      <c r="H650" s="221" t="s">
        <v>1667</v>
      </c>
      <c r="I650" s="234" t="s">
        <v>983</v>
      </c>
      <c r="J650" s="207">
        <v>9800</v>
      </c>
      <c r="K650" s="211"/>
      <c r="L650" s="127" t="str">
        <f t="shared" si="99"/>
        <v>0070454949000010</v>
      </c>
      <c r="M650" s="127">
        <f t="shared" si="105"/>
        <v>16</v>
      </c>
      <c r="N650" s="127" t="str">
        <f t="shared" si="100"/>
        <v>00000000/Z_DVD-6</v>
      </c>
      <c r="O650" s="236">
        <f t="shared" si="101"/>
        <v>0</v>
      </c>
      <c r="P650" s="236">
        <f t="shared" si="102"/>
        <v>0</v>
      </c>
      <c r="Q650" s="236">
        <f t="shared" si="102"/>
        <v>0</v>
      </c>
      <c r="R650" s="236">
        <f t="shared" si="102"/>
        <v>0</v>
      </c>
      <c r="S650" s="238">
        <f>IF(O650=1,0,IF(P650=1,'WHT Rates - MPEG HEVC VIA'!$H$3,IF(Q650=1,'WHT Rates - MPEG HEVC VIA'!$H$11,IF(R650=1,'Via Summary'!$B$9,_xlfn.XLOOKUP(D650,'WHT Rates'!$B$4:$B$56,'WHT Rates'!$C$4:$C$56)/100))))</f>
        <v>0</v>
      </c>
      <c r="T650" s="244">
        <f t="shared" si="103"/>
        <v>0</v>
      </c>
      <c r="U650" s="238">
        <f>IF(O650=1,0,IF(P650=1,'WHT Rates - MPEG HEVC VIA'!$H$3,IF(Q650=1,'WHT Rates - MPEG HEVC VIA'!$H$11,IF(R650=1,'Via Summary'!$B$9,_xlfn.XLOOKUP(D650,'WHT Rates'!$B$4:$B$56,'WHT Rates'!$E$4:$E$56)/100))))</f>
        <v>0</v>
      </c>
      <c r="V650" s="244">
        <f t="shared" si="104"/>
        <v>0</v>
      </c>
      <c r="W650" s="251"/>
      <c r="X650" s="128">
        <f t="shared" si="97"/>
        <v>0</v>
      </c>
      <c r="Y650" s="128">
        <f t="shared" si="98"/>
        <v>0</v>
      </c>
      <c r="Z650" s="251"/>
      <c r="AA650" s="251"/>
      <c r="AB650" s="251"/>
    </row>
    <row r="651" spans="1:28" s="127" customFormat="1" x14ac:dyDescent="0.35">
      <c r="A651" s="214" t="s">
        <v>90</v>
      </c>
      <c r="B651" s="215">
        <v>105238</v>
      </c>
      <c r="C651" s="215" t="s">
        <v>77</v>
      </c>
      <c r="D651" s="215" t="s">
        <v>78</v>
      </c>
      <c r="E651" s="215">
        <v>70454962</v>
      </c>
      <c r="F651" s="215">
        <v>10</v>
      </c>
      <c r="G651" s="215" t="s">
        <v>718</v>
      </c>
      <c r="H651" s="221" t="s">
        <v>1668</v>
      </c>
      <c r="I651" s="234" t="s">
        <v>991</v>
      </c>
      <c r="J651" s="207"/>
      <c r="K651" s="211">
        <v>1816.1</v>
      </c>
      <c r="L651" s="127" t="str">
        <f t="shared" si="99"/>
        <v>0070454962000010</v>
      </c>
      <c r="M651" s="127">
        <f t="shared" si="105"/>
        <v>16</v>
      </c>
      <c r="N651" s="127" t="str">
        <f t="shared" si="100"/>
        <v>00000000/Z_DTB</v>
      </c>
      <c r="O651" s="236">
        <f t="shared" si="101"/>
        <v>0</v>
      </c>
      <c r="P651" s="236">
        <f t="shared" si="102"/>
        <v>0</v>
      </c>
      <c r="Q651" s="236">
        <f t="shared" si="102"/>
        <v>0</v>
      </c>
      <c r="R651" s="236">
        <f t="shared" si="102"/>
        <v>0</v>
      </c>
      <c r="S651" s="238">
        <f>IF(O651=1,0,IF(P651=1,'WHT Rates - MPEG HEVC VIA'!$H$3,IF(Q651=1,'WHT Rates - MPEG HEVC VIA'!$H$11,IF(R651=1,'Via Summary'!$B$9,_xlfn.XLOOKUP(D651,'WHT Rates'!$B$4:$B$56,'WHT Rates'!$C$4:$C$56)/100))))</f>
        <v>0</v>
      </c>
      <c r="T651" s="244">
        <f t="shared" si="103"/>
        <v>0</v>
      </c>
      <c r="U651" s="238">
        <f>IF(O651=1,0,IF(P651=1,'WHT Rates - MPEG HEVC VIA'!$H$3,IF(Q651=1,'WHT Rates - MPEG HEVC VIA'!$H$11,IF(R651=1,'Via Summary'!$B$9,_xlfn.XLOOKUP(D651,'WHT Rates'!$B$4:$B$56,'WHT Rates'!$E$4:$E$56)/100))))</f>
        <v>0</v>
      </c>
      <c r="V651" s="244">
        <f t="shared" si="104"/>
        <v>0</v>
      </c>
      <c r="W651" s="251"/>
      <c r="X651" s="128">
        <f t="shared" si="97"/>
        <v>0</v>
      </c>
      <c r="Y651" s="128">
        <f t="shared" si="98"/>
        <v>0</v>
      </c>
      <c r="Z651" s="251"/>
      <c r="AA651" s="251"/>
      <c r="AB651" s="251"/>
    </row>
    <row r="652" spans="1:28" s="127" customFormat="1" x14ac:dyDescent="0.35">
      <c r="A652" s="214" t="s">
        <v>90</v>
      </c>
      <c r="B652" s="215">
        <v>105238</v>
      </c>
      <c r="C652" s="215" t="s">
        <v>77</v>
      </c>
      <c r="D652" s="215" t="s">
        <v>78</v>
      </c>
      <c r="E652" s="215">
        <v>70454974</v>
      </c>
      <c r="F652" s="215">
        <v>10</v>
      </c>
      <c r="G652" s="215" t="s">
        <v>741</v>
      </c>
      <c r="H652" s="221" t="s">
        <v>1669</v>
      </c>
      <c r="I652" s="234" t="s">
        <v>1007</v>
      </c>
      <c r="J652" s="207">
        <v>32000</v>
      </c>
      <c r="K652" s="211"/>
      <c r="L652" s="127" t="str">
        <f t="shared" si="99"/>
        <v>0070454974000010</v>
      </c>
      <c r="M652" s="127">
        <f t="shared" si="105"/>
        <v>16</v>
      </c>
      <c r="N652" s="127" t="str">
        <f t="shared" si="100"/>
        <v>00000000/Z_DTI</v>
      </c>
      <c r="O652" s="236">
        <f t="shared" si="101"/>
        <v>0</v>
      </c>
      <c r="P652" s="236">
        <f t="shared" si="102"/>
        <v>0</v>
      </c>
      <c r="Q652" s="236">
        <f t="shared" si="102"/>
        <v>0</v>
      </c>
      <c r="R652" s="236">
        <f t="shared" si="102"/>
        <v>0</v>
      </c>
      <c r="S652" s="238">
        <f>IF(O652=1,0,IF(P652=1,'WHT Rates - MPEG HEVC VIA'!$H$3,IF(Q652=1,'WHT Rates - MPEG HEVC VIA'!$H$11,IF(R652=1,'Via Summary'!$B$9,_xlfn.XLOOKUP(D652,'WHT Rates'!$B$4:$B$56,'WHT Rates'!$C$4:$C$56)/100))))</f>
        <v>0</v>
      </c>
      <c r="T652" s="244">
        <f t="shared" si="103"/>
        <v>0</v>
      </c>
      <c r="U652" s="238">
        <f>IF(O652=1,0,IF(P652=1,'WHT Rates - MPEG HEVC VIA'!$H$3,IF(Q652=1,'WHT Rates - MPEG HEVC VIA'!$H$11,IF(R652=1,'Via Summary'!$B$9,_xlfn.XLOOKUP(D652,'WHT Rates'!$B$4:$B$56,'WHT Rates'!$E$4:$E$56)/100))))</f>
        <v>0</v>
      </c>
      <c r="V652" s="244">
        <f t="shared" si="104"/>
        <v>0</v>
      </c>
      <c r="W652" s="251"/>
      <c r="X652" s="128">
        <f t="shared" si="97"/>
        <v>0</v>
      </c>
      <c r="Y652" s="128">
        <f t="shared" si="98"/>
        <v>0</v>
      </c>
      <c r="Z652" s="251"/>
      <c r="AA652" s="251"/>
      <c r="AB652" s="251"/>
    </row>
    <row r="653" spans="1:28" s="127" customFormat="1" x14ac:dyDescent="0.35">
      <c r="A653" s="214" t="s">
        <v>90</v>
      </c>
      <c r="B653" s="215">
        <v>105238</v>
      </c>
      <c r="C653" s="215" t="s">
        <v>77</v>
      </c>
      <c r="D653" s="215" t="s">
        <v>78</v>
      </c>
      <c r="E653" s="215">
        <v>70454991</v>
      </c>
      <c r="F653" s="215">
        <v>10</v>
      </c>
      <c r="G653" s="215" t="s">
        <v>703</v>
      </c>
      <c r="H653" s="221" t="s">
        <v>1670</v>
      </c>
      <c r="I653" s="234" t="s">
        <v>1008</v>
      </c>
      <c r="J653" s="207">
        <v>24440.35</v>
      </c>
      <c r="K653" s="211"/>
      <c r="L653" s="127" t="str">
        <f t="shared" si="99"/>
        <v>0070454991000010</v>
      </c>
      <c r="M653" s="127">
        <f t="shared" si="105"/>
        <v>16</v>
      </c>
      <c r="N653" s="127" t="str">
        <f t="shared" si="100"/>
        <v>00000000/Z_CBD</v>
      </c>
      <c r="O653" s="236">
        <f t="shared" si="101"/>
        <v>0</v>
      </c>
      <c r="P653" s="236">
        <f t="shared" si="102"/>
        <v>0</v>
      </c>
      <c r="Q653" s="236">
        <f t="shared" si="102"/>
        <v>0</v>
      </c>
      <c r="R653" s="236">
        <f t="shared" si="102"/>
        <v>0</v>
      </c>
      <c r="S653" s="238">
        <f>IF(O653=1,0,IF(P653=1,'WHT Rates - MPEG HEVC VIA'!$H$3,IF(Q653=1,'WHT Rates - MPEG HEVC VIA'!$H$11,IF(R653=1,'Via Summary'!$B$9,_xlfn.XLOOKUP(D653,'WHT Rates'!$B$4:$B$56,'WHT Rates'!$C$4:$C$56)/100))))</f>
        <v>0</v>
      </c>
      <c r="T653" s="244">
        <f t="shared" si="103"/>
        <v>0</v>
      </c>
      <c r="U653" s="238">
        <f>IF(O653=1,0,IF(P653=1,'WHT Rates - MPEG HEVC VIA'!$H$3,IF(Q653=1,'WHT Rates - MPEG HEVC VIA'!$H$11,IF(R653=1,'Via Summary'!$B$9,_xlfn.XLOOKUP(D653,'WHT Rates'!$B$4:$B$56,'WHT Rates'!$E$4:$E$56)/100))))</f>
        <v>0</v>
      </c>
      <c r="V653" s="244">
        <f t="shared" si="104"/>
        <v>0</v>
      </c>
      <c r="W653" s="251"/>
      <c r="X653" s="128">
        <f t="shared" si="97"/>
        <v>0</v>
      </c>
      <c r="Y653" s="128">
        <f t="shared" si="98"/>
        <v>0</v>
      </c>
      <c r="Z653" s="251"/>
      <c r="AA653" s="251"/>
      <c r="AB653" s="251"/>
    </row>
    <row r="654" spans="1:28" s="127" customFormat="1" x14ac:dyDescent="0.35">
      <c r="A654" s="214" t="s">
        <v>90</v>
      </c>
      <c r="B654" s="215">
        <v>105238</v>
      </c>
      <c r="C654" s="215" t="s">
        <v>77</v>
      </c>
      <c r="D654" s="215" t="s">
        <v>78</v>
      </c>
      <c r="E654" s="215">
        <v>70454991</v>
      </c>
      <c r="F654" s="215">
        <v>20</v>
      </c>
      <c r="G654" s="215" t="s">
        <v>704</v>
      </c>
      <c r="H654" s="221" t="s">
        <v>1671</v>
      </c>
      <c r="I654" s="234" t="s">
        <v>1008</v>
      </c>
      <c r="J654" s="207">
        <v>16627.63</v>
      </c>
      <c r="K654" s="211"/>
      <c r="L654" s="127" t="str">
        <f t="shared" si="99"/>
        <v>0070454991000020</v>
      </c>
      <c r="M654" s="127">
        <f t="shared" si="105"/>
        <v>16</v>
      </c>
      <c r="N654" s="127" t="str">
        <f t="shared" si="100"/>
        <v>00000000/Z_CVD</v>
      </c>
      <c r="O654" s="236">
        <f t="shared" si="101"/>
        <v>0</v>
      </c>
      <c r="P654" s="236">
        <f t="shared" si="102"/>
        <v>0</v>
      </c>
      <c r="Q654" s="236">
        <f t="shared" si="102"/>
        <v>0</v>
      </c>
      <c r="R654" s="236">
        <f t="shared" si="102"/>
        <v>0</v>
      </c>
      <c r="S654" s="238">
        <f>IF(O654=1,0,IF(P654=1,'WHT Rates - MPEG HEVC VIA'!$H$3,IF(Q654=1,'WHT Rates - MPEG HEVC VIA'!$H$11,IF(R654=1,'Via Summary'!$B$9,_xlfn.XLOOKUP(D654,'WHT Rates'!$B$4:$B$56,'WHT Rates'!$C$4:$C$56)/100))))</f>
        <v>0</v>
      </c>
      <c r="T654" s="244">
        <f t="shared" si="103"/>
        <v>0</v>
      </c>
      <c r="U654" s="238">
        <f>IF(O654=1,0,IF(P654=1,'WHT Rates - MPEG HEVC VIA'!$H$3,IF(Q654=1,'WHT Rates - MPEG HEVC VIA'!$H$11,IF(R654=1,'Via Summary'!$B$9,_xlfn.XLOOKUP(D654,'WHT Rates'!$B$4:$B$56,'WHT Rates'!$E$4:$E$56)/100))))</f>
        <v>0</v>
      </c>
      <c r="V654" s="244">
        <f t="shared" si="104"/>
        <v>0</v>
      </c>
      <c r="W654" s="251"/>
      <c r="X654" s="128">
        <f t="shared" si="97"/>
        <v>0</v>
      </c>
      <c r="Y654" s="128">
        <f t="shared" si="98"/>
        <v>0</v>
      </c>
      <c r="Z654" s="251"/>
      <c r="AA654" s="251"/>
      <c r="AB654" s="251"/>
    </row>
    <row r="655" spans="1:28" s="127" customFormat="1" x14ac:dyDescent="0.35">
      <c r="A655" s="214" t="s">
        <v>90</v>
      </c>
      <c r="B655" s="215">
        <v>105238</v>
      </c>
      <c r="C655" s="215" t="s">
        <v>77</v>
      </c>
      <c r="D655" s="215" t="s">
        <v>78</v>
      </c>
      <c r="E655" s="215">
        <v>70454991</v>
      </c>
      <c r="F655" s="215">
        <v>30</v>
      </c>
      <c r="G655" s="215" t="s">
        <v>704</v>
      </c>
      <c r="H655" s="221" t="s">
        <v>1672</v>
      </c>
      <c r="I655" s="234" t="s">
        <v>1008</v>
      </c>
      <c r="J655" s="207">
        <v>66055.88</v>
      </c>
      <c r="K655" s="211"/>
      <c r="L655" s="127" t="str">
        <f t="shared" si="99"/>
        <v>0070454991000030</v>
      </c>
      <c r="M655" s="127">
        <f t="shared" si="105"/>
        <v>16</v>
      </c>
      <c r="N655" s="127" t="str">
        <f t="shared" si="100"/>
        <v>00000000/Z_CVD</v>
      </c>
      <c r="O655" s="236">
        <f t="shared" si="101"/>
        <v>0</v>
      </c>
      <c r="P655" s="236">
        <f t="shared" si="102"/>
        <v>0</v>
      </c>
      <c r="Q655" s="236">
        <f t="shared" si="102"/>
        <v>0</v>
      </c>
      <c r="R655" s="236">
        <f t="shared" si="102"/>
        <v>0</v>
      </c>
      <c r="S655" s="238">
        <f>IF(O655=1,0,IF(P655=1,'WHT Rates - MPEG HEVC VIA'!$H$3,IF(Q655=1,'WHT Rates - MPEG HEVC VIA'!$H$11,IF(R655=1,'Via Summary'!$B$9,_xlfn.XLOOKUP(D655,'WHT Rates'!$B$4:$B$56,'WHT Rates'!$C$4:$C$56)/100))))</f>
        <v>0</v>
      </c>
      <c r="T655" s="244">
        <f t="shared" si="103"/>
        <v>0</v>
      </c>
      <c r="U655" s="238">
        <f>IF(O655=1,0,IF(P655=1,'WHT Rates - MPEG HEVC VIA'!$H$3,IF(Q655=1,'WHT Rates - MPEG HEVC VIA'!$H$11,IF(R655=1,'Via Summary'!$B$9,_xlfn.XLOOKUP(D655,'WHT Rates'!$B$4:$B$56,'WHT Rates'!$E$4:$E$56)/100))))</f>
        <v>0</v>
      </c>
      <c r="V655" s="244">
        <f t="shared" si="104"/>
        <v>0</v>
      </c>
      <c r="W655" s="251"/>
      <c r="X655" s="128">
        <f t="shared" si="97"/>
        <v>0</v>
      </c>
      <c r="Y655" s="128">
        <f t="shared" si="98"/>
        <v>0</v>
      </c>
      <c r="Z655" s="251"/>
      <c r="AA655" s="251"/>
      <c r="AB655" s="251"/>
    </row>
    <row r="656" spans="1:28" s="127" customFormat="1" x14ac:dyDescent="0.35">
      <c r="A656" s="214" t="s">
        <v>90</v>
      </c>
      <c r="B656" s="215">
        <v>105238</v>
      </c>
      <c r="C656" s="215" t="s">
        <v>77</v>
      </c>
      <c r="D656" s="215" t="s">
        <v>78</v>
      </c>
      <c r="E656" s="215">
        <v>70454991</v>
      </c>
      <c r="F656" s="215">
        <v>40</v>
      </c>
      <c r="G656" s="215" t="s">
        <v>704</v>
      </c>
      <c r="H656" s="221" t="s">
        <v>1673</v>
      </c>
      <c r="I656" s="234" t="s">
        <v>1008</v>
      </c>
      <c r="J656" s="207">
        <v>3.58</v>
      </c>
      <c r="K656" s="211"/>
      <c r="L656" s="127" t="str">
        <f t="shared" si="99"/>
        <v>0070454991000040</v>
      </c>
      <c r="M656" s="127">
        <f t="shared" si="105"/>
        <v>16</v>
      </c>
      <c r="N656" s="127" t="str">
        <f t="shared" si="100"/>
        <v>00000000/Z_CVD</v>
      </c>
      <c r="O656" s="236">
        <f t="shared" si="101"/>
        <v>0</v>
      </c>
      <c r="P656" s="236">
        <f t="shared" si="102"/>
        <v>0</v>
      </c>
      <c r="Q656" s="236">
        <f t="shared" si="102"/>
        <v>0</v>
      </c>
      <c r="R656" s="236">
        <f t="shared" si="102"/>
        <v>0</v>
      </c>
      <c r="S656" s="238">
        <f>IF(O656=1,0,IF(P656=1,'WHT Rates - MPEG HEVC VIA'!$H$3,IF(Q656=1,'WHT Rates - MPEG HEVC VIA'!$H$11,IF(R656=1,'Via Summary'!$B$9,_xlfn.XLOOKUP(D656,'WHT Rates'!$B$4:$B$56,'WHT Rates'!$C$4:$C$56)/100))))</f>
        <v>0</v>
      </c>
      <c r="T656" s="244">
        <f t="shared" si="103"/>
        <v>0</v>
      </c>
      <c r="U656" s="238">
        <f>IF(O656=1,0,IF(P656=1,'WHT Rates - MPEG HEVC VIA'!$H$3,IF(Q656=1,'WHT Rates - MPEG HEVC VIA'!$H$11,IF(R656=1,'Via Summary'!$B$9,_xlfn.XLOOKUP(D656,'WHT Rates'!$B$4:$B$56,'WHT Rates'!$E$4:$E$56)/100))))</f>
        <v>0</v>
      </c>
      <c r="V656" s="244">
        <f t="shared" si="104"/>
        <v>0</v>
      </c>
      <c r="W656" s="251"/>
      <c r="X656" s="128">
        <f t="shared" si="97"/>
        <v>0</v>
      </c>
      <c r="Y656" s="128">
        <f t="shared" si="98"/>
        <v>0</v>
      </c>
      <c r="Z656" s="251"/>
      <c r="AA656" s="251"/>
      <c r="AB656" s="251"/>
    </row>
    <row r="657" spans="1:28" s="127" customFormat="1" x14ac:dyDescent="0.35">
      <c r="A657" s="214" t="s">
        <v>90</v>
      </c>
      <c r="B657" s="215">
        <v>105238</v>
      </c>
      <c r="C657" s="215" t="s">
        <v>77</v>
      </c>
      <c r="D657" s="215" t="s">
        <v>78</v>
      </c>
      <c r="E657" s="215">
        <v>70454991</v>
      </c>
      <c r="F657" s="215">
        <v>50</v>
      </c>
      <c r="G657" s="215" t="s">
        <v>703</v>
      </c>
      <c r="H657" s="221" t="s">
        <v>1674</v>
      </c>
      <c r="I657" s="234" t="s">
        <v>1008</v>
      </c>
      <c r="J657" s="207">
        <v>32656.92</v>
      </c>
      <c r="K657" s="211"/>
      <c r="L657" s="127" t="str">
        <f t="shared" si="99"/>
        <v>0070454991000050</v>
      </c>
      <c r="M657" s="127">
        <f t="shared" si="105"/>
        <v>16</v>
      </c>
      <c r="N657" s="127" t="str">
        <f t="shared" si="100"/>
        <v>00000000/Z_CBD</v>
      </c>
      <c r="O657" s="236">
        <f t="shared" si="101"/>
        <v>0</v>
      </c>
      <c r="P657" s="236">
        <f t="shared" si="102"/>
        <v>0</v>
      </c>
      <c r="Q657" s="236">
        <f t="shared" si="102"/>
        <v>0</v>
      </c>
      <c r="R657" s="236">
        <f t="shared" si="102"/>
        <v>0</v>
      </c>
      <c r="S657" s="238">
        <f>IF(O657=1,0,IF(P657=1,'WHT Rates - MPEG HEVC VIA'!$H$3,IF(Q657=1,'WHT Rates - MPEG HEVC VIA'!$H$11,IF(R657=1,'Via Summary'!$B$9,_xlfn.XLOOKUP(D657,'WHT Rates'!$B$4:$B$56,'WHT Rates'!$C$4:$C$56)/100))))</f>
        <v>0</v>
      </c>
      <c r="T657" s="244">
        <f t="shared" si="103"/>
        <v>0</v>
      </c>
      <c r="U657" s="238">
        <f>IF(O657=1,0,IF(P657=1,'WHT Rates - MPEG HEVC VIA'!$H$3,IF(Q657=1,'WHT Rates - MPEG HEVC VIA'!$H$11,IF(R657=1,'Via Summary'!$B$9,_xlfn.XLOOKUP(D657,'WHT Rates'!$B$4:$B$56,'WHT Rates'!$E$4:$E$56)/100))))</f>
        <v>0</v>
      </c>
      <c r="V657" s="244">
        <f t="shared" si="104"/>
        <v>0</v>
      </c>
      <c r="W657" s="251"/>
      <c r="X657" s="128">
        <f t="shared" si="97"/>
        <v>0</v>
      </c>
      <c r="Y657" s="128">
        <f t="shared" si="98"/>
        <v>0</v>
      </c>
      <c r="Z657" s="251"/>
      <c r="AA657" s="251"/>
      <c r="AB657" s="251"/>
    </row>
    <row r="658" spans="1:28" s="127" customFormat="1" x14ac:dyDescent="0.35">
      <c r="A658" s="214" t="s">
        <v>90</v>
      </c>
      <c r="B658" s="215">
        <v>105238</v>
      </c>
      <c r="C658" s="215" t="s">
        <v>77</v>
      </c>
      <c r="D658" s="215" t="s">
        <v>78</v>
      </c>
      <c r="E658" s="215">
        <v>70454991</v>
      </c>
      <c r="F658" s="215">
        <v>60</v>
      </c>
      <c r="G658" s="215" t="s">
        <v>703</v>
      </c>
      <c r="H658" s="221" t="s">
        <v>1675</v>
      </c>
      <c r="I658" s="234" t="s">
        <v>1008</v>
      </c>
      <c r="J658" s="207">
        <v>4624.8100000000004</v>
      </c>
      <c r="K658" s="211"/>
      <c r="L658" s="127" t="str">
        <f t="shared" si="99"/>
        <v>0070454991000060</v>
      </c>
      <c r="M658" s="127">
        <f t="shared" si="105"/>
        <v>16</v>
      </c>
      <c r="N658" s="127" t="str">
        <f t="shared" si="100"/>
        <v>00000000/Z_CBD</v>
      </c>
      <c r="O658" s="236">
        <f t="shared" si="101"/>
        <v>0</v>
      </c>
      <c r="P658" s="236">
        <f t="shared" si="102"/>
        <v>0</v>
      </c>
      <c r="Q658" s="236">
        <f t="shared" si="102"/>
        <v>0</v>
      </c>
      <c r="R658" s="236">
        <f t="shared" si="102"/>
        <v>0</v>
      </c>
      <c r="S658" s="238">
        <f>IF(O658=1,0,IF(P658=1,'WHT Rates - MPEG HEVC VIA'!$H$3,IF(Q658=1,'WHT Rates - MPEG HEVC VIA'!$H$11,IF(R658=1,'Via Summary'!$B$9,_xlfn.XLOOKUP(D658,'WHT Rates'!$B$4:$B$56,'WHT Rates'!$C$4:$C$56)/100))))</f>
        <v>0</v>
      </c>
      <c r="T658" s="244">
        <f t="shared" si="103"/>
        <v>0</v>
      </c>
      <c r="U658" s="238">
        <f>IF(O658=1,0,IF(P658=1,'WHT Rates - MPEG HEVC VIA'!$H$3,IF(Q658=1,'WHT Rates - MPEG HEVC VIA'!$H$11,IF(R658=1,'Via Summary'!$B$9,_xlfn.XLOOKUP(D658,'WHT Rates'!$B$4:$B$56,'WHT Rates'!$E$4:$E$56)/100))))</f>
        <v>0</v>
      </c>
      <c r="V658" s="244">
        <f t="shared" si="104"/>
        <v>0</v>
      </c>
      <c r="W658" s="251"/>
      <c r="X658" s="128">
        <f t="shared" si="97"/>
        <v>0</v>
      </c>
      <c r="Y658" s="128">
        <f t="shared" si="98"/>
        <v>0</v>
      </c>
      <c r="Z658" s="251"/>
      <c r="AA658" s="251"/>
      <c r="AB658" s="251"/>
    </row>
    <row r="659" spans="1:28" s="127" customFormat="1" x14ac:dyDescent="0.35">
      <c r="A659" s="214" t="s">
        <v>90</v>
      </c>
      <c r="B659" s="215">
        <v>105238</v>
      </c>
      <c r="C659" s="215" t="s">
        <v>77</v>
      </c>
      <c r="D659" s="215" t="s">
        <v>78</v>
      </c>
      <c r="E659" s="215">
        <v>70454991</v>
      </c>
      <c r="F659" s="215">
        <v>70</v>
      </c>
      <c r="G659" s="215" t="s">
        <v>703</v>
      </c>
      <c r="H659" s="221" t="s">
        <v>1676</v>
      </c>
      <c r="I659" s="234" t="s">
        <v>1008</v>
      </c>
      <c r="J659" s="207">
        <v>3760.84</v>
      </c>
      <c r="K659" s="211"/>
      <c r="L659" s="127" t="str">
        <f t="shared" si="99"/>
        <v>0070454991000070</v>
      </c>
      <c r="M659" s="127">
        <f t="shared" si="105"/>
        <v>16</v>
      </c>
      <c r="N659" s="127" t="str">
        <f t="shared" si="100"/>
        <v>00000000/Z_CBD</v>
      </c>
      <c r="O659" s="236">
        <f t="shared" si="101"/>
        <v>0</v>
      </c>
      <c r="P659" s="236">
        <f t="shared" si="102"/>
        <v>0</v>
      </c>
      <c r="Q659" s="236">
        <f t="shared" si="102"/>
        <v>0</v>
      </c>
      <c r="R659" s="236">
        <f t="shared" si="102"/>
        <v>0</v>
      </c>
      <c r="S659" s="238">
        <f>IF(O659=1,0,IF(P659=1,'WHT Rates - MPEG HEVC VIA'!$H$3,IF(Q659=1,'WHT Rates - MPEG HEVC VIA'!$H$11,IF(R659=1,'Via Summary'!$B$9,_xlfn.XLOOKUP(D659,'WHT Rates'!$B$4:$B$56,'WHT Rates'!$C$4:$C$56)/100))))</f>
        <v>0</v>
      </c>
      <c r="T659" s="244">
        <f t="shared" si="103"/>
        <v>0</v>
      </c>
      <c r="U659" s="238">
        <f>IF(O659=1,0,IF(P659=1,'WHT Rates - MPEG HEVC VIA'!$H$3,IF(Q659=1,'WHT Rates - MPEG HEVC VIA'!$H$11,IF(R659=1,'Via Summary'!$B$9,_xlfn.XLOOKUP(D659,'WHT Rates'!$B$4:$B$56,'WHT Rates'!$E$4:$E$56)/100))))</f>
        <v>0</v>
      </c>
      <c r="V659" s="244">
        <f t="shared" si="104"/>
        <v>0</v>
      </c>
      <c r="W659" s="251"/>
      <c r="X659" s="128">
        <f t="shared" si="97"/>
        <v>0</v>
      </c>
      <c r="Y659" s="128">
        <f t="shared" si="98"/>
        <v>0</v>
      </c>
      <c r="Z659" s="251"/>
      <c r="AA659" s="251"/>
      <c r="AB659" s="251"/>
    </row>
    <row r="660" spans="1:28" s="127" customFormat="1" x14ac:dyDescent="0.35">
      <c r="A660" s="214" t="s">
        <v>90</v>
      </c>
      <c r="B660" s="215">
        <v>105238</v>
      </c>
      <c r="C660" s="215" t="s">
        <v>77</v>
      </c>
      <c r="D660" s="215" t="s">
        <v>78</v>
      </c>
      <c r="E660" s="215">
        <v>70454991</v>
      </c>
      <c r="F660" s="215">
        <v>80</v>
      </c>
      <c r="G660" s="215" t="s">
        <v>707</v>
      </c>
      <c r="H660" s="221" t="s">
        <v>1677</v>
      </c>
      <c r="I660" s="234" t="s">
        <v>1008</v>
      </c>
      <c r="J660" s="207">
        <v>7570.87</v>
      </c>
      <c r="K660" s="211"/>
      <c r="L660" s="127" t="str">
        <f t="shared" si="99"/>
        <v>0070454991000080</v>
      </c>
      <c r="M660" s="127">
        <f t="shared" si="105"/>
        <v>16</v>
      </c>
      <c r="N660" s="127" t="str">
        <f t="shared" si="100"/>
        <v>00000000/Z_SDC</v>
      </c>
      <c r="O660" s="236">
        <f t="shared" si="101"/>
        <v>0</v>
      </c>
      <c r="P660" s="236">
        <f t="shared" si="102"/>
        <v>0</v>
      </c>
      <c r="Q660" s="236">
        <f t="shared" si="102"/>
        <v>0</v>
      </c>
      <c r="R660" s="236">
        <f t="shared" si="102"/>
        <v>0</v>
      </c>
      <c r="S660" s="238">
        <f>IF(O660=1,0,IF(P660=1,'WHT Rates - MPEG HEVC VIA'!$H$3,IF(Q660=1,'WHT Rates - MPEG HEVC VIA'!$H$11,IF(R660=1,'Via Summary'!$B$9,_xlfn.XLOOKUP(D660,'WHT Rates'!$B$4:$B$56,'WHT Rates'!$C$4:$C$56)/100))))</f>
        <v>0</v>
      </c>
      <c r="T660" s="244">
        <f t="shared" si="103"/>
        <v>0</v>
      </c>
      <c r="U660" s="238">
        <f>IF(O660=1,0,IF(P660=1,'WHT Rates - MPEG HEVC VIA'!$H$3,IF(Q660=1,'WHT Rates - MPEG HEVC VIA'!$H$11,IF(R660=1,'Via Summary'!$B$9,_xlfn.XLOOKUP(D660,'WHT Rates'!$B$4:$B$56,'WHT Rates'!$E$4:$E$56)/100))))</f>
        <v>0</v>
      </c>
      <c r="V660" s="244">
        <f t="shared" si="104"/>
        <v>0</v>
      </c>
      <c r="W660" s="251"/>
      <c r="X660" s="128">
        <f t="shared" si="97"/>
        <v>0</v>
      </c>
      <c r="Y660" s="128">
        <f t="shared" si="98"/>
        <v>0</v>
      </c>
      <c r="Z660" s="251"/>
      <c r="AA660" s="251"/>
      <c r="AB660" s="251"/>
    </row>
    <row r="661" spans="1:28" s="127" customFormat="1" x14ac:dyDescent="0.35">
      <c r="A661" s="214" t="s">
        <v>90</v>
      </c>
      <c r="B661" s="215">
        <v>105238</v>
      </c>
      <c r="C661" s="215" t="s">
        <v>77</v>
      </c>
      <c r="D661" s="215" t="s">
        <v>78</v>
      </c>
      <c r="E661" s="215">
        <v>70454991</v>
      </c>
      <c r="F661" s="215">
        <v>90</v>
      </c>
      <c r="G661" s="215" t="s">
        <v>707</v>
      </c>
      <c r="H661" s="221" t="s">
        <v>1678</v>
      </c>
      <c r="I661" s="234" t="s">
        <v>1008</v>
      </c>
      <c r="J661" s="207">
        <v>41181.360000000001</v>
      </c>
      <c r="K661" s="211"/>
      <c r="L661" s="127" t="str">
        <f t="shared" si="99"/>
        <v>0070454991000090</v>
      </c>
      <c r="M661" s="127">
        <f t="shared" si="105"/>
        <v>16</v>
      </c>
      <c r="N661" s="127" t="str">
        <f t="shared" si="100"/>
        <v>00000000/Z_SDC</v>
      </c>
      <c r="O661" s="236">
        <f t="shared" si="101"/>
        <v>0</v>
      </c>
      <c r="P661" s="236">
        <f t="shared" si="102"/>
        <v>0</v>
      </c>
      <c r="Q661" s="236">
        <f t="shared" si="102"/>
        <v>0</v>
      </c>
      <c r="R661" s="236">
        <f t="shared" si="102"/>
        <v>0</v>
      </c>
      <c r="S661" s="238">
        <f>IF(O661=1,0,IF(P661=1,'WHT Rates - MPEG HEVC VIA'!$H$3,IF(Q661=1,'WHT Rates - MPEG HEVC VIA'!$H$11,IF(R661=1,'Via Summary'!$B$9,_xlfn.XLOOKUP(D661,'WHT Rates'!$B$4:$B$56,'WHT Rates'!$C$4:$C$56)/100))))</f>
        <v>0</v>
      </c>
      <c r="T661" s="244">
        <f t="shared" si="103"/>
        <v>0</v>
      </c>
      <c r="U661" s="238">
        <f>IF(O661=1,0,IF(P661=1,'WHT Rates - MPEG HEVC VIA'!$H$3,IF(Q661=1,'WHT Rates - MPEG HEVC VIA'!$H$11,IF(R661=1,'Via Summary'!$B$9,_xlfn.XLOOKUP(D661,'WHT Rates'!$B$4:$B$56,'WHT Rates'!$E$4:$E$56)/100))))</f>
        <v>0</v>
      </c>
      <c r="V661" s="244">
        <f t="shared" si="104"/>
        <v>0</v>
      </c>
      <c r="W661" s="251"/>
      <c r="X661" s="128">
        <f t="shared" si="97"/>
        <v>0</v>
      </c>
      <c r="Y661" s="128">
        <f t="shared" si="98"/>
        <v>0</v>
      </c>
      <c r="Z661" s="251"/>
      <c r="AA661" s="251"/>
      <c r="AB661" s="251"/>
    </row>
    <row r="662" spans="1:28" s="127" customFormat="1" x14ac:dyDescent="0.35">
      <c r="A662" s="214" t="s">
        <v>90</v>
      </c>
      <c r="B662" s="215">
        <v>105238</v>
      </c>
      <c r="C662" s="215" t="s">
        <v>77</v>
      </c>
      <c r="D662" s="215" t="s">
        <v>78</v>
      </c>
      <c r="E662" s="215">
        <v>70454991</v>
      </c>
      <c r="F662" s="215">
        <v>100</v>
      </c>
      <c r="G662" s="215" t="s">
        <v>707</v>
      </c>
      <c r="H662" s="221" t="s">
        <v>1679</v>
      </c>
      <c r="I662" s="234" t="s">
        <v>1008</v>
      </c>
      <c r="J662" s="207">
        <v>4.7699999999999996</v>
      </c>
      <c r="K662" s="211"/>
      <c r="L662" s="127" t="str">
        <f t="shared" si="99"/>
        <v>0070454991000100</v>
      </c>
      <c r="M662" s="127">
        <f t="shared" si="105"/>
        <v>16</v>
      </c>
      <c r="N662" s="127" t="str">
        <f t="shared" si="100"/>
        <v>00000000/Z_SDC</v>
      </c>
      <c r="O662" s="236">
        <f t="shared" si="101"/>
        <v>0</v>
      </c>
      <c r="P662" s="236">
        <f t="shared" si="102"/>
        <v>0</v>
      </c>
      <c r="Q662" s="236">
        <f t="shared" si="102"/>
        <v>0</v>
      </c>
      <c r="R662" s="236">
        <f t="shared" si="102"/>
        <v>0</v>
      </c>
      <c r="S662" s="238">
        <f>IF(O662=1,0,IF(P662=1,'WHT Rates - MPEG HEVC VIA'!$H$3,IF(Q662=1,'WHT Rates - MPEG HEVC VIA'!$H$11,IF(R662=1,'Via Summary'!$B$9,_xlfn.XLOOKUP(D662,'WHT Rates'!$B$4:$B$56,'WHT Rates'!$C$4:$C$56)/100))))</f>
        <v>0</v>
      </c>
      <c r="T662" s="244">
        <f t="shared" si="103"/>
        <v>0</v>
      </c>
      <c r="U662" s="238">
        <f>IF(O662=1,0,IF(P662=1,'WHT Rates - MPEG HEVC VIA'!$H$3,IF(Q662=1,'WHT Rates - MPEG HEVC VIA'!$H$11,IF(R662=1,'Via Summary'!$B$9,_xlfn.XLOOKUP(D662,'WHT Rates'!$B$4:$B$56,'WHT Rates'!$E$4:$E$56)/100))))</f>
        <v>0</v>
      </c>
      <c r="V662" s="244">
        <f t="shared" si="104"/>
        <v>0</v>
      </c>
      <c r="W662" s="251"/>
      <c r="X662" s="128">
        <f t="shared" si="97"/>
        <v>0</v>
      </c>
      <c r="Y662" s="128">
        <f t="shared" si="98"/>
        <v>0</v>
      </c>
      <c r="Z662" s="251"/>
      <c r="AA662" s="251"/>
      <c r="AB662" s="251"/>
    </row>
    <row r="663" spans="1:28" s="127" customFormat="1" x14ac:dyDescent="0.35">
      <c r="A663" s="214" t="s">
        <v>90</v>
      </c>
      <c r="B663" s="215">
        <v>105238</v>
      </c>
      <c r="C663" s="215" t="s">
        <v>77</v>
      </c>
      <c r="D663" s="215" t="s">
        <v>78</v>
      </c>
      <c r="E663" s="215">
        <v>70454991</v>
      </c>
      <c r="F663" s="215">
        <v>110</v>
      </c>
      <c r="G663" s="215" t="s">
        <v>740</v>
      </c>
      <c r="H663" s="221" t="s">
        <v>1680</v>
      </c>
      <c r="I663" s="234" t="s">
        <v>1008</v>
      </c>
      <c r="J663" s="207">
        <v>21</v>
      </c>
      <c r="K663" s="211"/>
      <c r="L663" s="127" t="str">
        <f t="shared" si="99"/>
        <v>0070454991000110</v>
      </c>
      <c r="M663" s="127">
        <f t="shared" si="105"/>
        <v>16</v>
      </c>
      <c r="N663" s="127" t="str">
        <f t="shared" si="100"/>
        <v>00000000/Z_CCA</v>
      </c>
      <c r="O663" s="236">
        <f t="shared" si="101"/>
        <v>0</v>
      </c>
      <c r="P663" s="236">
        <f t="shared" si="102"/>
        <v>0</v>
      </c>
      <c r="Q663" s="236">
        <f t="shared" si="102"/>
        <v>0</v>
      </c>
      <c r="R663" s="236">
        <f t="shared" si="102"/>
        <v>0</v>
      </c>
      <c r="S663" s="238">
        <f>IF(O663=1,0,IF(P663=1,'WHT Rates - MPEG HEVC VIA'!$H$3,IF(Q663=1,'WHT Rates - MPEG HEVC VIA'!$H$11,IF(R663=1,'Via Summary'!$B$9,_xlfn.XLOOKUP(D663,'WHT Rates'!$B$4:$B$56,'WHT Rates'!$C$4:$C$56)/100))))</f>
        <v>0</v>
      </c>
      <c r="T663" s="244">
        <f t="shared" si="103"/>
        <v>0</v>
      </c>
      <c r="U663" s="238">
        <f>IF(O663=1,0,IF(P663=1,'WHT Rates - MPEG HEVC VIA'!$H$3,IF(Q663=1,'WHT Rates - MPEG HEVC VIA'!$H$11,IF(R663=1,'Via Summary'!$B$9,_xlfn.XLOOKUP(D663,'WHT Rates'!$B$4:$B$56,'WHT Rates'!$E$4:$E$56)/100))))</f>
        <v>0</v>
      </c>
      <c r="V663" s="244">
        <f t="shared" si="104"/>
        <v>0</v>
      </c>
      <c r="W663" s="251"/>
      <c r="X663" s="128">
        <f t="shared" si="97"/>
        <v>0</v>
      </c>
      <c r="Y663" s="128">
        <f t="shared" si="98"/>
        <v>0</v>
      </c>
      <c r="Z663" s="251"/>
      <c r="AA663" s="251"/>
      <c r="AB663" s="251"/>
    </row>
    <row r="664" spans="1:28" s="127" customFormat="1" x14ac:dyDescent="0.35">
      <c r="A664" s="214" t="s">
        <v>90</v>
      </c>
      <c r="B664" s="215">
        <v>105238</v>
      </c>
      <c r="C664" s="215" t="s">
        <v>77</v>
      </c>
      <c r="D664" s="215" t="s">
        <v>78</v>
      </c>
      <c r="E664" s="215">
        <v>70454991</v>
      </c>
      <c r="F664" s="215">
        <v>120</v>
      </c>
      <c r="G664" s="215" t="s">
        <v>753</v>
      </c>
      <c r="H664" s="221" t="s">
        <v>1681</v>
      </c>
      <c r="I664" s="234" t="s">
        <v>1008</v>
      </c>
      <c r="J664" s="207">
        <v>14093.51</v>
      </c>
      <c r="K664" s="211"/>
      <c r="L664" s="127" t="str">
        <f t="shared" si="99"/>
        <v>0070454991000120</v>
      </c>
      <c r="M664" s="127">
        <f t="shared" si="105"/>
        <v>16</v>
      </c>
      <c r="N664" s="127" t="str">
        <f t="shared" si="100"/>
        <v>00000000/Z_DVK</v>
      </c>
      <c r="O664" s="236">
        <f t="shared" si="101"/>
        <v>0</v>
      </c>
      <c r="P664" s="236">
        <f t="shared" si="102"/>
        <v>0</v>
      </c>
      <c r="Q664" s="236">
        <f t="shared" si="102"/>
        <v>0</v>
      </c>
      <c r="R664" s="236">
        <f t="shared" si="102"/>
        <v>0</v>
      </c>
      <c r="S664" s="238">
        <f>IF(O664=1,0,IF(P664=1,'WHT Rates - MPEG HEVC VIA'!$H$3,IF(Q664=1,'WHT Rates - MPEG HEVC VIA'!$H$11,IF(R664=1,'Via Summary'!$B$9,_xlfn.XLOOKUP(D664,'WHT Rates'!$B$4:$B$56,'WHT Rates'!$C$4:$C$56)/100))))</f>
        <v>0</v>
      </c>
      <c r="T664" s="244">
        <f t="shared" si="103"/>
        <v>0</v>
      </c>
      <c r="U664" s="238">
        <f>IF(O664=1,0,IF(P664=1,'WHT Rates - MPEG HEVC VIA'!$H$3,IF(Q664=1,'WHT Rates - MPEG HEVC VIA'!$H$11,IF(R664=1,'Via Summary'!$B$9,_xlfn.XLOOKUP(D664,'WHT Rates'!$B$4:$B$56,'WHT Rates'!$E$4:$E$56)/100))))</f>
        <v>0</v>
      </c>
      <c r="V664" s="244">
        <f t="shared" si="104"/>
        <v>0</v>
      </c>
      <c r="W664" s="251"/>
      <c r="X664" s="128">
        <f t="shared" si="97"/>
        <v>0</v>
      </c>
      <c r="Y664" s="128">
        <f t="shared" si="98"/>
        <v>0</v>
      </c>
      <c r="Z664" s="251"/>
      <c r="AA664" s="251"/>
      <c r="AB664" s="251"/>
    </row>
    <row r="665" spans="1:28" s="127" customFormat="1" x14ac:dyDescent="0.35">
      <c r="A665" s="214" t="s">
        <v>90</v>
      </c>
      <c r="B665" s="215">
        <v>105238</v>
      </c>
      <c r="C665" s="215" t="s">
        <v>77</v>
      </c>
      <c r="D665" s="215" t="s">
        <v>78</v>
      </c>
      <c r="E665" s="215">
        <v>70454991</v>
      </c>
      <c r="F665" s="215">
        <v>130</v>
      </c>
      <c r="G665" s="215" t="s">
        <v>732</v>
      </c>
      <c r="H665" s="221" t="s">
        <v>1682</v>
      </c>
      <c r="I665" s="234" t="s">
        <v>1008</v>
      </c>
      <c r="J665" s="207">
        <v>17986.169999999998</v>
      </c>
      <c r="K665" s="211"/>
      <c r="L665" s="127" t="str">
        <f t="shared" si="99"/>
        <v>0070454991000130</v>
      </c>
      <c r="M665" s="127">
        <f t="shared" si="105"/>
        <v>16</v>
      </c>
      <c r="N665" s="127" t="str">
        <f t="shared" si="100"/>
        <v>00000000/Z_STM</v>
      </c>
      <c r="O665" s="236">
        <f t="shared" si="101"/>
        <v>0</v>
      </c>
      <c r="P665" s="236">
        <f t="shared" si="102"/>
        <v>0</v>
      </c>
      <c r="Q665" s="236">
        <f t="shared" si="102"/>
        <v>0</v>
      </c>
      <c r="R665" s="236">
        <f t="shared" si="102"/>
        <v>0</v>
      </c>
      <c r="S665" s="238">
        <f>IF(O665=1,0,IF(P665=1,'WHT Rates - MPEG HEVC VIA'!$H$3,IF(Q665=1,'WHT Rates - MPEG HEVC VIA'!$H$11,IF(R665=1,'Via Summary'!$B$9,_xlfn.XLOOKUP(D665,'WHT Rates'!$B$4:$B$56,'WHT Rates'!$C$4:$C$56)/100))))</f>
        <v>0</v>
      </c>
      <c r="T665" s="244">
        <f t="shared" si="103"/>
        <v>0</v>
      </c>
      <c r="U665" s="238">
        <f>IF(O665=1,0,IF(P665=1,'WHT Rates - MPEG HEVC VIA'!$H$3,IF(Q665=1,'WHT Rates - MPEG HEVC VIA'!$H$11,IF(R665=1,'Via Summary'!$B$9,_xlfn.XLOOKUP(D665,'WHT Rates'!$B$4:$B$56,'WHT Rates'!$E$4:$E$56)/100))))</f>
        <v>0</v>
      </c>
      <c r="V665" s="244">
        <f t="shared" si="104"/>
        <v>0</v>
      </c>
      <c r="W665" s="251"/>
      <c r="X665" s="128">
        <f t="shared" si="97"/>
        <v>0</v>
      </c>
      <c r="Y665" s="128">
        <f t="shared" si="98"/>
        <v>0</v>
      </c>
      <c r="Z665" s="251"/>
      <c r="AA665" s="251"/>
      <c r="AB665" s="251"/>
    </row>
    <row r="666" spans="1:28" s="127" customFormat="1" x14ac:dyDescent="0.35">
      <c r="A666" s="214" t="s">
        <v>90</v>
      </c>
      <c r="B666" s="215">
        <v>105238</v>
      </c>
      <c r="C666" s="215" t="s">
        <v>77</v>
      </c>
      <c r="D666" s="215" t="s">
        <v>78</v>
      </c>
      <c r="E666" s="215">
        <v>70454991</v>
      </c>
      <c r="F666" s="215">
        <v>140</v>
      </c>
      <c r="G666" s="215" t="s">
        <v>756</v>
      </c>
      <c r="H666" s="221" t="s">
        <v>1683</v>
      </c>
      <c r="I666" s="234" t="s">
        <v>1008</v>
      </c>
      <c r="J666" s="207">
        <v>4253.4399999999996</v>
      </c>
      <c r="K666" s="211"/>
      <c r="L666" s="127" t="str">
        <f t="shared" si="99"/>
        <v>0070454991000140</v>
      </c>
      <c r="M666" s="127">
        <f t="shared" si="105"/>
        <v>16</v>
      </c>
      <c r="N666" s="127" t="str">
        <f t="shared" si="100"/>
        <v>00000000/Z_IBS</v>
      </c>
      <c r="O666" s="236">
        <f t="shared" si="101"/>
        <v>0</v>
      </c>
      <c r="P666" s="236">
        <f t="shared" si="102"/>
        <v>0</v>
      </c>
      <c r="Q666" s="236">
        <f t="shared" si="102"/>
        <v>0</v>
      </c>
      <c r="R666" s="236">
        <f t="shared" si="102"/>
        <v>0</v>
      </c>
      <c r="S666" s="238">
        <f>IF(O666=1,0,IF(P666=1,'WHT Rates - MPEG HEVC VIA'!$H$3,IF(Q666=1,'WHT Rates - MPEG HEVC VIA'!$H$11,IF(R666=1,'Via Summary'!$B$9,_xlfn.XLOOKUP(D666,'WHT Rates'!$B$4:$B$56,'WHT Rates'!$C$4:$C$56)/100))))</f>
        <v>0</v>
      </c>
      <c r="T666" s="244">
        <f t="shared" si="103"/>
        <v>0</v>
      </c>
      <c r="U666" s="238">
        <f>IF(O666=1,0,IF(P666=1,'WHT Rates - MPEG HEVC VIA'!$H$3,IF(Q666=1,'WHT Rates - MPEG HEVC VIA'!$H$11,IF(R666=1,'Via Summary'!$B$9,_xlfn.XLOOKUP(D666,'WHT Rates'!$B$4:$B$56,'WHT Rates'!$E$4:$E$56)/100))))</f>
        <v>0</v>
      </c>
      <c r="V666" s="244">
        <f t="shared" si="104"/>
        <v>0</v>
      </c>
      <c r="W666" s="251"/>
      <c r="X666" s="128">
        <f t="shared" si="97"/>
        <v>0</v>
      </c>
      <c r="Y666" s="128">
        <f t="shared" si="98"/>
        <v>0</v>
      </c>
      <c r="Z666" s="251"/>
      <c r="AA666" s="251"/>
      <c r="AB666" s="251"/>
    </row>
    <row r="667" spans="1:28" s="127" customFormat="1" x14ac:dyDescent="0.35">
      <c r="A667" s="214" t="s">
        <v>90</v>
      </c>
      <c r="B667" s="215">
        <v>105238</v>
      </c>
      <c r="C667" s="215" t="s">
        <v>77</v>
      </c>
      <c r="D667" s="215" t="s">
        <v>78</v>
      </c>
      <c r="E667" s="215">
        <v>70454991</v>
      </c>
      <c r="F667" s="215">
        <v>150</v>
      </c>
      <c r="G667" s="215" t="s">
        <v>720</v>
      </c>
      <c r="H667" s="221" t="s">
        <v>1684</v>
      </c>
      <c r="I667" s="234" t="s">
        <v>1008</v>
      </c>
      <c r="J667" s="207">
        <v>951.9</v>
      </c>
      <c r="K667" s="211"/>
      <c r="L667" s="127" t="str">
        <f t="shared" si="99"/>
        <v>0070454991000150</v>
      </c>
      <c r="M667" s="127">
        <f t="shared" si="105"/>
        <v>16</v>
      </c>
      <c r="N667" s="127" t="str">
        <f t="shared" si="100"/>
        <v>00000000/Z_STP</v>
      </c>
      <c r="O667" s="236">
        <f t="shared" si="101"/>
        <v>0</v>
      </c>
      <c r="P667" s="236">
        <f t="shared" si="102"/>
        <v>0</v>
      </c>
      <c r="Q667" s="236">
        <f t="shared" si="102"/>
        <v>0</v>
      </c>
      <c r="R667" s="236">
        <f t="shared" si="102"/>
        <v>0</v>
      </c>
      <c r="S667" s="238">
        <f>IF(O667=1,0,IF(P667=1,'WHT Rates - MPEG HEVC VIA'!$H$3,IF(Q667=1,'WHT Rates - MPEG HEVC VIA'!$H$11,IF(R667=1,'Via Summary'!$B$9,_xlfn.XLOOKUP(D667,'WHT Rates'!$B$4:$B$56,'WHT Rates'!$C$4:$C$56)/100))))</f>
        <v>0</v>
      </c>
      <c r="T667" s="244">
        <f t="shared" si="103"/>
        <v>0</v>
      </c>
      <c r="U667" s="238">
        <f>IF(O667=1,0,IF(P667=1,'WHT Rates - MPEG HEVC VIA'!$H$3,IF(Q667=1,'WHT Rates - MPEG HEVC VIA'!$H$11,IF(R667=1,'Via Summary'!$B$9,_xlfn.XLOOKUP(D667,'WHT Rates'!$B$4:$B$56,'WHT Rates'!$E$4:$E$56)/100))))</f>
        <v>0</v>
      </c>
      <c r="V667" s="244">
        <f t="shared" si="104"/>
        <v>0</v>
      </c>
      <c r="W667" s="251"/>
      <c r="X667" s="128">
        <f t="shared" si="97"/>
        <v>0</v>
      </c>
      <c r="Y667" s="128">
        <f t="shared" si="98"/>
        <v>0</v>
      </c>
      <c r="Z667" s="251"/>
      <c r="AA667" s="251"/>
      <c r="AB667" s="251"/>
    </row>
    <row r="668" spans="1:28" s="127" customFormat="1" x14ac:dyDescent="0.35">
      <c r="A668" s="214" t="s">
        <v>90</v>
      </c>
      <c r="B668" s="215">
        <v>105238</v>
      </c>
      <c r="C668" s="215" t="s">
        <v>77</v>
      </c>
      <c r="D668" s="215" t="s">
        <v>78</v>
      </c>
      <c r="E668" s="215">
        <v>70454991</v>
      </c>
      <c r="F668" s="215">
        <v>160</v>
      </c>
      <c r="G668" s="215" t="s">
        <v>756</v>
      </c>
      <c r="H668" s="221" t="s">
        <v>1685</v>
      </c>
      <c r="I668" s="234" t="s">
        <v>1008</v>
      </c>
      <c r="J668" s="207">
        <v>4012.56</v>
      </c>
      <c r="K668" s="211"/>
      <c r="L668" s="127" t="str">
        <f t="shared" si="99"/>
        <v>0070454991000160</v>
      </c>
      <c r="M668" s="127">
        <f t="shared" si="105"/>
        <v>16</v>
      </c>
      <c r="N668" s="127" t="str">
        <f t="shared" si="100"/>
        <v>00000000/Z_IBS</v>
      </c>
      <c r="O668" s="236">
        <f t="shared" si="101"/>
        <v>0</v>
      </c>
      <c r="P668" s="236">
        <f t="shared" si="102"/>
        <v>0</v>
      </c>
      <c r="Q668" s="236">
        <f t="shared" si="102"/>
        <v>0</v>
      </c>
      <c r="R668" s="236">
        <f t="shared" si="102"/>
        <v>0</v>
      </c>
      <c r="S668" s="238">
        <f>IF(O668=1,0,IF(P668=1,'WHT Rates - MPEG HEVC VIA'!$H$3,IF(Q668=1,'WHT Rates - MPEG HEVC VIA'!$H$11,IF(R668=1,'Via Summary'!$B$9,_xlfn.XLOOKUP(D668,'WHT Rates'!$B$4:$B$56,'WHT Rates'!$C$4:$C$56)/100))))</f>
        <v>0</v>
      </c>
      <c r="T668" s="244">
        <f t="shared" si="103"/>
        <v>0</v>
      </c>
      <c r="U668" s="238">
        <f>IF(O668=1,0,IF(P668=1,'WHT Rates - MPEG HEVC VIA'!$H$3,IF(Q668=1,'WHT Rates - MPEG HEVC VIA'!$H$11,IF(R668=1,'Via Summary'!$B$9,_xlfn.XLOOKUP(D668,'WHT Rates'!$B$4:$B$56,'WHT Rates'!$E$4:$E$56)/100))))</f>
        <v>0</v>
      </c>
      <c r="V668" s="244">
        <f t="shared" si="104"/>
        <v>0</v>
      </c>
      <c r="W668" s="251"/>
      <c r="X668" s="128">
        <f t="shared" si="97"/>
        <v>0</v>
      </c>
      <c r="Y668" s="128">
        <f t="shared" si="98"/>
        <v>0</v>
      </c>
      <c r="Z668" s="251"/>
      <c r="AA668" s="251"/>
      <c r="AB668" s="251"/>
    </row>
    <row r="669" spans="1:28" s="127" customFormat="1" x14ac:dyDescent="0.35">
      <c r="A669" s="214" t="s">
        <v>90</v>
      </c>
      <c r="B669" s="215">
        <v>105238</v>
      </c>
      <c r="C669" s="215" t="s">
        <v>77</v>
      </c>
      <c r="D669" s="215" t="s">
        <v>78</v>
      </c>
      <c r="E669" s="215">
        <v>70454991</v>
      </c>
      <c r="F669" s="215">
        <v>170</v>
      </c>
      <c r="G669" s="215" t="s">
        <v>720</v>
      </c>
      <c r="H669" s="221" t="s">
        <v>1686</v>
      </c>
      <c r="I669" s="234" t="s">
        <v>1008</v>
      </c>
      <c r="J669" s="207">
        <v>2354.41</v>
      </c>
      <c r="K669" s="211"/>
      <c r="L669" s="127" t="str">
        <f t="shared" si="99"/>
        <v>0070454991000170</v>
      </c>
      <c r="M669" s="127">
        <f t="shared" si="105"/>
        <v>16</v>
      </c>
      <c r="N669" s="127" t="str">
        <f t="shared" si="100"/>
        <v>00000000/Z_STP</v>
      </c>
      <c r="O669" s="236">
        <f t="shared" si="101"/>
        <v>0</v>
      </c>
      <c r="P669" s="236">
        <f t="shared" si="102"/>
        <v>0</v>
      </c>
      <c r="Q669" s="236">
        <f t="shared" si="102"/>
        <v>0</v>
      </c>
      <c r="R669" s="236">
        <f t="shared" si="102"/>
        <v>0</v>
      </c>
      <c r="S669" s="238">
        <f>IF(O669=1,0,IF(P669=1,'WHT Rates - MPEG HEVC VIA'!$H$3,IF(Q669=1,'WHT Rates - MPEG HEVC VIA'!$H$11,IF(R669=1,'Via Summary'!$B$9,_xlfn.XLOOKUP(D669,'WHT Rates'!$B$4:$B$56,'WHT Rates'!$C$4:$C$56)/100))))</f>
        <v>0</v>
      </c>
      <c r="T669" s="244">
        <f t="shared" si="103"/>
        <v>0</v>
      </c>
      <c r="U669" s="238">
        <f>IF(O669=1,0,IF(P669=1,'WHT Rates - MPEG HEVC VIA'!$H$3,IF(Q669=1,'WHT Rates - MPEG HEVC VIA'!$H$11,IF(R669=1,'Via Summary'!$B$9,_xlfn.XLOOKUP(D669,'WHT Rates'!$B$4:$B$56,'WHT Rates'!$E$4:$E$56)/100))))</f>
        <v>0</v>
      </c>
      <c r="V669" s="244">
        <f t="shared" si="104"/>
        <v>0</v>
      </c>
      <c r="W669" s="251"/>
      <c r="X669" s="128">
        <f t="shared" si="97"/>
        <v>0</v>
      </c>
      <c r="Y669" s="128">
        <f t="shared" si="98"/>
        <v>0</v>
      </c>
      <c r="Z669" s="251"/>
      <c r="AA669" s="251"/>
      <c r="AB669" s="251"/>
    </row>
    <row r="670" spans="1:28" s="127" customFormat="1" x14ac:dyDescent="0.35">
      <c r="A670" s="214" t="s">
        <v>90</v>
      </c>
      <c r="B670" s="215">
        <v>105238</v>
      </c>
      <c r="C670" s="215" t="s">
        <v>77</v>
      </c>
      <c r="D670" s="215" t="s">
        <v>78</v>
      </c>
      <c r="E670" s="215">
        <v>70454991</v>
      </c>
      <c r="F670" s="215">
        <v>180</v>
      </c>
      <c r="G670" s="215" t="s">
        <v>718</v>
      </c>
      <c r="H670" s="221" t="s">
        <v>1687</v>
      </c>
      <c r="I670" s="234" t="s">
        <v>1008</v>
      </c>
      <c r="J670" s="207">
        <v>3812.31</v>
      </c>
      <c r="K670" s="211"/>
      <c r="L670" s="127" t="str">
        <f t="shared" si="99"/>
        <v>0070454991000180</v>
      </c>
      <c r="M670" s="127">
        <f t="shared" si="105"/>
        <v>16</v>
      </c>
      <c r="N670" s="127" t="str">
        <f t="shared" si="100"/>
        <v>00000000/Z_DTB</v>
      </c>
      <c r="O670" s="236">
        <f t="shared" si="101"/>
        <v>0</v>
      </c>
      <c r="P670" s="236">
        <f t="shared" si="102"/>
        <v>0</v>
      </c>
      <c r="Q670" s="236">
        <f t="shared" si="102"/>
        <v>0</v>
      </c>
      <c r="R670" s="236">
        <f t="shared" si="102"/>
        <v>0</v>
      </c>
      <c r="S670" s="238">
        <f>IF(O670=1,0,IF(P670=1,'WHT Rates - MPEG HEVC VIA'!$H$3,IF(Q670=1,'WHT Rates - MPEG HEVC VIA'!$H$11,IF(R670=1,'Via Summary'!$B$9,_xlfn.XLOOKUP(D670,'WHT Rates'!$B$4:$B$56,'WHT Rates'!$C$4:$C$56)/100))))</f>
        <v>0</v>
      </c>
      <c r="T670" s="244">
        <f t="shared" si="103"/>
        <v>0</v>
      </c>
      <c r="U670" s="238">
        <f>IF(O670=1,0,IF(P670=1,'WHT Rates - MPEG HEVC VIA'!$H$3,IF(Q670=1,'WHT Rates - MPEG HEVC VIA'!$H$11,IF(R670=1,'Via Summary'!$B$9,_xlfn.XLOOKUP(D670,'WHT Rates'!$B$4:$B$56,'WHT Rates'!$E$4:$E$56)/100))))</f>
        <v>0</v>
      </c>
      <c r="V670" s="244">
        <f t="shared" si="104"/>
        <v>0</v>
      </c>
      <c r="W670" s="251"/>
      <c r="X670" s="128">
        <f t="shared" si="97"/>
        <v>0</v>
      </c>
      <c r="Y670" s="128">
        <f t="shared" si="98"/>
        <v>0</v>
      </c>
      <c r="Z670" s="251"/>
      <c r="AA670" s="251"/>
      <c r="AB670" s="251"/>
    </row>
    <row r="671" spans="1:28" s="127" customFormat="1" x14ac:dyDescent="0.35">
      <c r="A671" s="214" t="s">
        <v>90</v>
      </c>
      <c r="B671" s="215">
        <v>105238</v>
      </c>
      <c r="C671" s="215" t="s">
        <v>77</v>
      </c>
      <c r="D671" s="215" t="s">
        <v>78</v>
      </c>
      <c r="E671" s="215">
        <v>70454991</v>
      </c>
      <c r="F671" s="215">
        <v>190</v>
      </c>
      <c r="G671" s="215" t="s">
        <v>741</v>
      </c>
      <c r="H671" s="221" t="s">
        <v>1688</v>
      </c>
      <c r="I671" s="234" t="s">
        <v>1008</v>
      </c>
      <c r="J671" s="207">
        <v>293302.19</v>
      </c>
      <c r="K671" s="211"/>
      <c r="L671" s="127" t="str">
        <f t="shared" si="99"/>
        <v>0070454991000190</v>
      </c>
      <c r="M671" s="127">
        <f t="shared" si="105"/>
        <v>16</v>
      </c>
      <c r="N671" s="127" t="str">
        <f t="shared" si="100"/>
        <v>00000000/Z_DTI</v>
      </c>
      <c r="O671" s="236">
        <f t="shared" si="101"/>
        <v>0</v>
      </c>
      <c r="P671" s="236">
        <f t="shared" si="102"/>
        <v>0</v>
      </c>
      <c r="Q671" s="236">
        <f t="shared" si="102"/>
        <v>0</v>
      </c>
      <c r="R671" s="236">
        <f t="shared" si="102"/>
        <v>0</v>
      </c>
      <c r="S671" s="238">
        <f>IF(O671=1,0,IF(P671=1,'WHT Rates - MPEG HEVC VIA'!$H$3,IF(Q671=1,'WHT Rates - MPEG HEVC VIA'!$H$11,IF(R671=1,'Via Summary'!$B$9,_xlfn.XLOOKUP(D671,'WHT Rates'!$B$4:$B$56,'WHT Rates'!$C$4:$C$56)/100))))</f>
        <v>0</v>
      </c>
      <c r="T671" s="244">
        <f t="shared" si="103"/>
        <v>0</v>
      </c>
      <c r="U671" s="238">
        <f>IF(O671=1,0,IF(P671=1,'WHT Rates - MPEG HEVC VIA'!$H$3,IF(Q671=1,'WHT Rates - MPEG HEVC VIA'!$H$11,IF(R671=1,'Via Summary'!$B$9,_xlfn.XLOOKUP(D671,'WHT Rates'!$B$4:$B$56,'WHT Rates'!$E$4:$E$56)/100))))</f>
        <v>0</v>
      </c>
      <c r="V671" s="244">
        <f t="shared" si="104"/>
        <v>0</v>
      </c>
      <c r="W671" s="251"/>
      <c r="X671" s="128">
        <f t="shared" si="97"/>
        <v>0</v>
      </c>
      <c r="Y671" s="128">
        <f t="shared" si="98"/>
        <v>0</v>
      </c>
      <c r="Z671" s="251"/>
      <c r="AA671" s="251"/>
      <c r="AB671" s="251"/>
    </row>
    <row r="672" spans="1:28" s="127" customFormat="1" x14ac:dyDescent="0.35">
      <c r="A672" s="214" t="s">
        <v>90</v>
      </c>
      <c r="B672" s="215">
        <v>105238</v>
      </c>
      <c r="C672" s="215" t="s">
        <v>77</v>
      </c>
      <c r="D672" s="215" t="s">
        <v>78</v>
      </c>
      <c r="E672" s="215">
        <v>70454991</v>
      </c>
      <c r="F672" s="215">
        <v>200</v>
      </c>
      <c r="G672" s="215" t="s">
        <v>718</v>
      </c>
      <c r="H672" s="221" t="s">
        <v>1689</v>
      </c>
      <c r="I672" s="234" t="s">
        <v>1008</v>
      </c>
      <c r="J672" s="207">
        <v>81508.53</v>
      </c>
      <c r="K672" s="211"/>
      <c r="L672" s="127" t="str">
        <f t="shared" si="99"/>
        <v>0070454991000200</v>
      </c>
      <c r="M672" s="127">
        <f t="shared" si="105"/>
        <v>16</v>
      </c>
      <c r="N672" s="127" t="str">
        <f t="shared" si="100"/>
        <v>00000000/Z_DTB</v>
      </c>
      <c r="O672" s="236">
        <f t="shared" si="101"/>
        <v>0</v>
      </c>
      <c r="P672" s="236">
        <f t="shared" si="102"/>
        <v>0</v>
      </c>
      <c r="Q672" s="236">
        <f t="shared" si="102"/>
        <v>0</v>
      </c>
      <c r="R672" s="236">
        <f t="shared" si="102"/>
        <v>0</v>
      </c>
      <c r="S672" s="238">
        <f>IF(O672=1,0,IF(P672=1,'WHT Rates - MPEG HEVC VIA'!$H$3,IF(Q672=1,'WHT Rates - MPEG HEVC VIA'!$H$11,IF(R672=1,'Via Summary'!$B$9,_xlfn.XLOOKUP(D672,'WHT Rates'!$B$4:$B$56,'WHT Rates'!$C$4:$C$56)/100))))</f>
        <v>0</v>
      </c>
      <c r="T672" s="244">
        <f t="shared" si="103"/>
        <v>0</v>
      </c>
      <c r="U672" s="238">
        <f>IF(O672=1,0,IF(P672=1,'WHT Rates - MPEG HEVC VIA'!$H$3,IF(Q672=1,'WHT Rates - MPEG HEVC VIA'!$H$11,IF(R672=1,'Via Summary'!$B$9,_xlfn.XLOOKUP(D672,'WHT Rates'!$B$4:$B$56,'WHT Rates'!$E$4:$E$56)/100))))</f>
        <v>0</v>
      </c>
      <c r="V672" s="244">
        <f t="shared" si="104"/>
        <v>0</v>
      </c>
      <c r="W672" s="251"/>
      <c r="X672" s="128">
        <f t="shared" si="97"/>
        <v>0</v>
      </c>
      <c r="Y672" s="128">
        <f t="shared" si="98"/>
        <v>0</v>
      </c>
      <c r="Z672" s="251"/>
      <c r="AA672" s="251"/>
      <c r="AB672" s="251"/>
    </row>
    <row r="673" spans="1:28" s="127" customFormat="1" x14ac:dyDescent="0.35">
      <c r="A673" s="214" t="s">
        <v>90</v>
      </c>
      <c r="B673" s="215">
        <v>105238</v>
      </c>
      <c r="C673" s="215" t="s">
        <v>77</v>
      </c>
      <c r="D673" s="215" t="s">
        <v>78</v>
      </c>
      <c r="E673" s="215">
        <v>70454991</v>
      </c>
      <c r="F673" s="215">
        <v>210</v>
      </c>
      <c r="G673" s="215" t="s">
        <v>769</v>
      </c>
      <c r="H673" s="221" t="s">
        <v>1690</v>
      </c>
      <c r="I673" s="234" t="s">
        <v>1008</v>
      </c>
      <c r="J673" s="207">
        <v>1180.78</v>
      </c>
      <c r="K673" s="211"/>
      <c r="L673" s="127" t="str">
        <f t="shared" si="99"/>
        <v>0070454991000210</v>
      </c>
      <c r="M673" s="127">
        <f t="shared" si="105"/>
        <v>16</v>
      </c>
      <c r="N673" s="127" t="str">
        <f t="shared" si="100"/>
        <v>00000000/Z_TCI3</v>
      </c>
      <c r="O673" s="236">
        <f t="shared" si="101"/>
        <v>0</v>
      </c>
      <c r="P673" s="236">
        <f t="shared" si="102"/>
        <v>0</v>
      </c>
      <c r="Q673" s="236">
        <f t="shared" si="102"/>
        <v>0</v>
      </c>
      <c r="R673" s="236">
        <f t="shared" si="102"/>
        <v>0</v>
      </c>
      <c r="S673" s="238">
        <f>IF(O673=1,0,IF(P673=1,'WHT Rates - MPEG HEVC VIA'!$H$3,IF(Q673=1,'WHT Rates - MPEG HEVC VIA'!$H$11,IF(R673=1,'Via Summary'!$B$9,_xlfn.XLOOKUP(D673,'WHT Rates'!$B$4:$B$56,'WHT Rates'!$C$4:$C$56)/100))))</f>
        <v>0</v>
      </c>
      <c r="T673" s="244">
        <f t="shared" si="103"/>
        <v>0</v>
      </c>
      <c r="U673" s="238">
        <f>IF(O673=1,0,IF(P673=1,'WHT Rates - MPEG HEVC VIA'!$H$3,IF(Q673=1,'WHT Rates - MPEG HEVC VIA'!$H$11,IF(R673=1,'Via Summary'!$B$9,_xlfn.XLOOKUP(D673,'WHT Rates'!$B$4:$B$56,'WHT Rates'!$E$4:$E$56)/100))))</f>
        <v>0</v>
      </c>
      <c r="V673" s="244">
        <f t="shared" si="104"/>
        <v>0</v>
      </c>
      <c r="W673" s="251"/>
      <c r="X673" s="128">
        <f t="shared" si="97"/>
        <v>0</v>
      </c>
      <c r="Y673" s="128">
        <f t="shared" si="98"/>
        <v>0</v>
      </c>
      <c r="Z673" s="251"/>
      <c r="AA673" s="251"/>
      <c r="AB673" s="251"/>
    </row>
    <row r="674" spans="1:28" s="127" customFormat="1" x14ac:dyDescent="0.35">
      <c r="A674" s="214" t="s">
        <v>90</v>
      </c>
      <c r="B674" s="215">
        <v>105238</v>
      </c>
      <c r="C674" s="215" t="s">
        <v>77</v>
      </c>
      <c r="D674" s="215" t="s">
        <v>78</v>
      </c>
      <c r="E674" s="215">
        <v>70454991</v>
      </c>
      <c r="F674" s="215">
        <v>220</v>
      </c>
      <c r="G674" s="215" t="s">
        <v>741</v>
      </c>
      <c r="H674" s="221" t="s">
        <v>1691</v>
      </c>
      <c r="I674" s="234" t="s">
        <v>1008</v>
      </c>
      <c r="J674" s="207">
        <v>26914.18</v>
      </c>
      <c r="K674" s="211"/>
      <c r="L674" s="127" t="str">
        <f t="shared" si="99"/>
        <v>0070454991000220</v>
      </c>
      <c r="M674" s="127">
        <f t="shared" si="105"/>
        <v>16</v>
      </c>
      <c r="N674" s="127" t="str">
        <f t="shared" si="100"/>
        <v>00000000/Z_DTI</v>
      </c>
      <c r="O674" s="236">
        <f t="shared" si="101"/>
        <v>0</v>
      </c>
      <c r="P674" s="236">
        <f t="shared" si="102"/>
        <v>0</v>
      </c>
      <c r="Q674" s="236">
        <f t="shared" si="102"/>
        <v>0</v>
      </c>
      <c r="R674" s="236">
        <f t="shared" si="102"/>
        <v>0</v>
      </c>
      <c r="S674" s="238">
        <f>IF(O674=1,0,IF(P674=1,'WHT Rates - MPEG HEVC VIA'!$H$3,IF(Q674=1,'WHT Rates - MPEG HEVC VIA'!$H$11,IF(R674=1,'Via Summary'!$B$9,_xlfn.XLOOKUP(D674,'WHT Rates'!$B$4:$B$56,'WHT Rates'!$C$4:$C$56)/100))))</f>
        <v>0</v>
      </c>
      <c r="T674" s="244">
        <f t="shared" si="103"/>
        <v>0</v>
      </c>
      <c r="U674" s="238">
        <f>IF(O674=1,0,IF(P674=1,'WHT Rates - MPEG HEVC VIA'!$H$3,IF(Q674=1,'WHT Rates - MPEG HEVC VIA'!$H$11,IF(R674=1,'Via Summary'!$B$9,_xlfn.XLOOKUP(D674,'WHT Rates'!$B$4:$B$56,'WHT Rates'!$E$4:$E$56)/100))))</f>
        <v>0</v>
      </c>
      <c r="V674" s="244">
        <f t="shared" si="104"/>
        <v>0</v>
      </c>
      <c r="W674" s="251"/>
      <c r="X674" s="128">
        <f t="shared" si="97"/>
        <v>0</v>
      </c>
      <c r="Y674" s="128">
        <f t="shared" si="98"/>
        <v>0</v>
      </c>
      <c r="Z674" s="251"/>
      <c r="AA674" s="251"/>
      <c r="AB674" s="251"/>
    </row>
    <row r="675" spans="1:28" s="127" customFormat="1" x14ac:dyDescent="0.35">
      <c r="A675" s="214" t="s">
        <v>90</v>
      </c>
      <c r="B675" s="215">
        <v>105238</v>
      </c>
      <c r="C675" s="215" t="s">
        <v>77</v>
      </c>
      <c r="D675" s="215" t="s">
        <v>78</v>
      </c>
      <c r="E675" s="215">
        <v>70454991</v>
      </c>
      <c r="F675" s="215">
        <v>230</v>
      </c>
      <c r="G675" s="215" t="s">
        <v>718</v>
      </c>
      <c r="H675" s="221" t="s">
        <v>1692</v>
      </c>
      <c r="I675" s="234" t="s">
        <v>1008</v>
      </c>
      <c r="J675" s="207">
        <v>8.23</v>
      </c>
      <c r="K675" s="211"/>
      <c r="L675" s="127" t="str">
        <f t="shared" si="99"/>
        <v>0070454991000230</v>
      </c>
      <c r="M675" s="127">
        <f t="shared" si="105"/>
        <v>16</v>
      </c>
      <c r="N675" s="127" t="str">
        <f t="shared" si="100"/>
        <v>00000000/Z_DTB</v>
      </c>
      <c r="O675" s="236">
        <f t="shared" si="101"/>
        <v>0</v>
      </c>
      <c r="P675" s="236">
        <f t="shared" si="102"/>
        <v>0</v>
      </c>
      <c r="Q675" s="236">
        <f t="shared" si="102"/>
        <v>0</v>
      </c>
      <c r="R675" s="236">
        <f t="shared" si="102"/>
        <v>0</v>
      </c>
      <c r="S675" s="238">
        <f>IF(O675=1,0,IF(P675=1,'WHT Rates - MPEG HEVC VIA'!$H$3,IF(Q675=1,'WHT Rates - MPEG HEVC VIA'!$H$11,IF(R675=1,'Via Summary'!$B$9,_xlfn.XLOOKUP(D675,'WHT Rates'!$B$4:$B$56,'WHT Rates'!$C$4:$C$56)/100))))</f>
        <v>0</v>
      </c>
      <c r="T675" s="244">
        <f t="shared" si="103"/>
        <v>0</v>
      </c>
      <c r="U675" s="238">
        <f>IF(O675=1,0,IF(P675=1,'WHT Rates - MPEG HEVC VIA'!$H$3,IF(Q675=1,'WHT Rates - MPEG HEVC VIA'!$H$11,IF(R675=1,'Via Summary'!$B$9,_xlfn.XLOOKUP(D675,'WHT Rates'!$B$4:$B$56,'WHT Rates'!$E$4:$E$56)/100))))</f>
        <v>0</v>
      </c>
      <c r="V675" s="244">
        <f t="shared" si="104"/>
        <v>0</v>
      </c>
      <c r="W675" s="251"/>
      <c r="X675" s="128">
        <f t="shared" si="97"/>
        <v>0</v>
      </c>
      <c r="Y675" s="128">
        <f t="shared" si="98"/>
        <v>0</v>
      </c>
      <c r="Z675" s="251"/>
      <c r="AA675" s="251"/>
      <c r="AB675" s="251"/>
    </row>
    <row r="676" spans="1:28" s="127" customFormat="1" x14ac:dyDescent="0.35">
      <c r="A676" s="214" t="s">
        <v>90</v>
      </c>
      <c r="B676" s="215">
        <v>105238</v>
      </c>
      <c r="C676" s="215" t="s">
        <v>77</v>
      </c>
      <c r="D676" s="215" t="s">
        <v>78</v>
      </c>
      <c r="E676" s="215">
        <v>70454991</v>
      </c>
      <c r="F676" s="215">
        <v>240</v>
      </c>
      <c r="G676" s="215" t="s">
        <v>769</v>
      </c>
      <c r="H676" s="221" t="s">
        <v>1693</v>
      </c>
      <c r="I676" s="234" t="s">
        <v>1008</v>
      </c>
      <c r="J676" s="207">
        <v>1180.78</v>
      </c>
      <c r="K676" s="211"/>
      <c r="L676" s="127" t="str">
        <f t="shared" si="99"/>
        <v>0070454991000240</v>
      </c>
      <c r="M676" s="127">
        <f t="shared" si="105"/>
        <v>16</v>
      </c>
      <c r="N676" s="127" t="str">
        <f t="shared" si="100"/>
        <v>00000000/Z_TCI3</v>
      </c>
      <c r="O676" s="236">
        <f t="shared" si="101"/>
        <v>0</v>
      </c>
      <c r="P676" s="236">
        <f t="shared" si="102"/>
        <v>0</v>
      </c>
      <c r="Q676" s="236">
        <f t="shared" si="102"/>
        <v>0</v>
      </c>
      <c r="R676" s="236">
        <f t="shared" si="102"/>
        <v>0</v>
      </c>
      <c r="S676" s="238">
        <f>IF(O676=1,0,IF(P676=1,'WHT Rates - MPEG HEVC VIA'!$H$3,IF(Q676=1,'WHT Rates - MPEG HEVC VIA'!$H$11,IF(R676=1,'Via Summary'!$B$9,_xlfn.XLOOKUP(D676,'WHT Rates'!$B$4:$B$56,'WHT Rates'!$C$4:$C$56)/100))))</f>
        <v>0</v>
      </c>
      <c r="T676" s="244">
        <f t="shared" si="103"/>
        <v>0</v>
      </c>
      <c r="U676" s="238">
        <f>IF(O676=1,0,IF(P676=1,'WHT Rates - MPEG HEVC VIA'!$H$3,IF(Q676=1,'WHT Rates - MPEG HEVC VIA'!$H$11,IF(R676=1,'Via Summary'!$B$9,_xlfn.XLOOKUP(D676,'WHT Rates'!$B$4:$B$56,'WHT Rates'!$E$4:$E$56)/100))))</f>
        <v>0</v>
      </c>
      <c r="V676" s="244">
        <f t="shared" si="104"/>
        <v>0</v>
      </c>
      <c r="W676" s="251"/>
      <c r="X676" s="128">
        <f t="shared" si="97"/>
        <v>0</v>
      </c>
      <c r="Y676" s="128">
        <f t="shared" si="98"/>
        <v>0</v>
      </c>
      <c r="Z676" s="251"/>
      <c r="AA676" s="251"/>
      <c r="AB676" s="251"/>
    </row>
    <row r="677" spans="1:28" s="127" customFormat="1" x14ac:dyDescent="0.35">
      <c r="A677" s="214" t="s">
        <v>90</v>
      </c>
      <c r="B677" s="215">
        <v>105238</v>
      </c>
      <c r="C677" s="215" t="s">
        <v>77</v>
      </c>
      <c r="D677" s="215" t="s">
        <v>78</v>
      </c>
      <c r="E677" s="215">
        <v>70454991</v>
      </c>
      <c r="F677" s="215">
        <v>250</v>
      </c>
      <c r="G677" s="215" t="s">
        <v>741</v>
      </c>
      <c r="H677" s="221" t="s">
        <v>1694</v>
      </c>
      <c r="I677" s="234" t="s">
        <v>1008</v>
      </c>
      <c r="J677" s="207">
        <v>285000</v>
      </c>
      <c r="K677" s="211"/>
      <c r="L677" s="127" t="str">
        <f t="shared" si="99"/>
        <v>0070454991000250</v>
      </c>
      <c r="M677" s="127">
        <f t="shared" si="105"/>
        <v>16</v>
      </c>
      <c r="N677" s="127" t="str">
        <f t="shared" si="100"/>
        <v>00000000/Z_DTI</v>
      </c>
      <c r="O677" s="236">
        <f t="shared" si="101"/>
        <v>0</v>
      </c>
      <c r="P677" s="236">
        <f t="shared" si="102"/>
        <v>0</v>
      </c>
      <c r="Q677" s="236">
        <f t="shared" si="102"/>
        <v>0</v>
      </c>
      <c r="R677" s="236">
        <f t="shared" si="102"/>
        <v>0</v>
      </c>
      <c r="S677" s="238">
        <f>IF(O677=1,0,IF(P677=1,'WHT Rates - MPEG HEVC VIA'!$H$3,IF(Q677=1,'WHT Rates - MPEG HEVC VIA'!$H$11,IF(R677=1,'Via Summary'!$B$9,_xlfn.XLOOKUP(D677,'WHT Rates'!$B$4:$B$56,'WHT Rates'!$C$4:$C$56)/100))))</f>
        <v>0</v>
      </c>
      <c r="T677" s="244">
        <f t="shared" si="103"/>
        <v>0</v>
      </c>
      <c r="U677" s="238">
        <f>IF(O677=1,0,IF(P677=1,'WHT Rates - MPEG HEVC VIA'!$H$3,IF(Q677=1,'WHT Rates - MPEG HEVC VIA'!$H$11,IF(R677=1,'Via Summary'!$B$9,_xlfn.XLOOKUP(D677,'WHT Rates'!$B$4:$B$56,'WHT Rates'!$E$4:$E$56)/100))))</f>
        <v>0</v>
      </c>
      <c r="V677" s="244">
        <f t="shared" si="104"/>
        <v>0</v>
      </c>
      <c r="W677" s="251"/>
      <c r="X677" s="128">
        <f t="shared" si="97"/>
        <v>0</v>
      </c>
      <c r="Y677" s="128">
        <f t="shared" si="98"/>
        <v>0</v>
      </c>
      <c r="Z677" s="251"/>
      <c r="AA677" s="251"/>
      <c r="AB677" s="251"/>
    </row>
    <row r="678" spans="1:28" s="127" customFormat="1" x14ac:dyDescent="0.35">
      <c r="A678" s="214" t="s">
        <v>90</v>
      </c>
      <c r="B678" s="215">
        <v>105238</v>
      </c>
      <c r="C678" s="215" t="s">
        <v>77</v>
      </c>
      <c r="D678" s="215" t="s">
        <v>78</v>
      </c>
      <c r="E678" s="215">
        <v>70454991</v>
      </c>
      <c r="F678" s="215">
        <v>260</v>
      </c>
      <c r="G678" s="215" t="s">
        <v>706</v>
      </c>
      <c r="H678" s="221" t="s">
        <v>1695</v>
      </c>
      <c r="I678" s="234" t="s">
        <v>1008</v>
      </c>
      <c r="J678" s="207">
        <v>1955</v>
      </c>
      <c r="K678" s="211"/>
      <c r="L678" s="127" t="str">
        <f t="shared" si="99"/>
        <v>0070454991000260</v>
      </c>
      <c r="M678" s="127">
        <f t="shared" si="105"/>
        <v>16</v>
      </c>
      <c r="N678" s="127" t="str">
        <f t="shared" si="100"/>
        <v>00000000/Z_CSD</v>
      </c>
      <c r="O678" s="236">
        <f t="shared" si="101"/>
        <v>0</v>
      </c>
      <c r="P678" s="236">
        <f t="shared" si="102"/>
        <v>0</v>
      </c>
      <c r="Q678" s="236">
        <f t="shared" si="102"/>
        <v>0</v>
      </c>
      <c r="R678" s="236">
        <f t="shared" si="102"/>
        <v>0</v>
      </c>
      <c r="S678" s="238">
        <f>IF(O678=1,0,IF(P678=1,'WHT Rates - MPEG HEVC VIA'!$H$3,IF(Q678=1,'WHT Rates - MPEG HEVC VIA'!$H$11,IF(R678=1,'Via Summary'!$B$9,_xlfn.XLOOKUP(D678,'WHT Rates'!$B$4:$B$56,'WHT Rates'!$C$4:$C$56)/100))))</f>
        <v>0</v>
      </c>
      <c r="T678" s="244">
        <f t="shared" si="103"/>
        <v>0</v>
      </c>
      <c r="U678" s="238">
        <f>IF(O678=1,0,IF(P678=1,'WHT Rates - MPEG HEVC VIA'!$H$3,IF(Q678=1,'WHT Rates - MPEG HEVC VIA'!$H$11,IF(R678=1,'Via Summary'!$B$9,_xlfn.XLOOKUP(D678,'WHT Rates'!$B$4:$B$56,'WHT Rates'!$E$4:$E$56)/100))))</f>
        <v>0</v>
      </c>
      <c r="V678" s="244">
        <f t="shared" si="104"/>
        <v>0</v>
      </c>
      <c r="W678" s="251"/>
      <c r="X678" s="128">
        <f t="shared" si="97"/>
        <v>0</v>
      </c>
      <c r="Y678" s="128">
        <f t="shared" si="98"/>
        <v>0</v>
      </c>
      <c r="Z678" s="251"/>
      <c r="AA678" s="251"/>
      <c r="AB678" s="251"/>
    </row>
    <row r="679" spans="1:28" s="127" customFormat="1" x14ac:dyDescent="0.35">
      <c r="A679" s="214" t="s">
        <v>90</v>
      </c>
      <c r="B679" s="215">
        <v>105238</v>
      </c>
      <c r="C679" s="215" t="s">
        <v>77</v>
      </c>
      <c r="D679" s="215" t="s">
        <v>78</v>
      </c>
      <c r="E679" s="215">
        <v>70454991</v>
      </c>
      <c r="F679" s="215">
        <v>270</v>
      </c>
      <c r="G679" s="215" t="s">
        <v>754</v>
      </c>
      <c r="H679" s="221" t="s">
        <v>1696</v>
      </c>
      <c r="I679" s="234" t="s">
        <v>1008</v>
      </c>
      <c r="J679" s="207">
        <v>125281.48</v>
      </c>
      <c r="K679" s="211"/>
      <c r="L679" s="127" t="str">
        <f t="shared" si="99"/>
        <v>0070454991000270</v>
      </c>
      <c r="M679" s="127">
        <f t="shared" si="105"/>
        <v>16</v>
      </c>
      <c r="N679" s="127" t="str">
        <f t="shared" si="100"/>
        <v>00000000/Z_DVW-4</v>
      </c>
      <c r="O679" s="236">
        <f t="shared" si="101"/>
        <v>0</v>
      </c>
      <c r="P679" s="236">
        <f t="shared" si="102"/>
        <v>0</v>
      </c>
      <c r="Q679" s="236">
        <f t="shared" si="102"/>
        <v>0</v>
      </c>
      <c r="R679" s="236">
        <f t="shared" si="102"/>
        <v>0</v>
      </c>
      <c r="S679" s="238">
        <f>IF(O679=1,0,IF(P679=1,'WHT Rates - MPEG HEVC VIA'!$H$3,IF(Q679=1,'WHT Rates - MPEG HEVC VIA'!$H$11,IF(R679=1,'Via Summary'!$B$9,_xlfn.XLOOKUP(D679,'WHT Rates'!$B$4:$B$56,'WHT Rates'!$C$4:$C$56)/100))))</f>
        <v>0</v>
      </c>
      <c r="T679" s="244">
        <f t="shared" si="103"/>
        <v>0</v>
      </c>
      <c r="U679" s="238">
        <f>IF(O679=1,0,IF(P679=1,'WHT Rates - MPEG HEVC VIA'!$H$3,IF(Q679=1,'WHT Rates - MPEG HEVC VIA'!$H$11,IF(R679=1,'Via Summary'!$B$9,_xlfn.XLOOKUP(D679,'WHT Rates'!$B$4:$B$56,'WHT Rates'!$E$4:$E$56)/100))))</f>
        <v>0</v>
      </c>
      <c r="V679" s="244">
        <f t="shared" si="104"/>
        <v>0</v>
      </c>
      <c r="W679" s="251"/>
      <c r="X679" s="128">
        <f t="shared" si="97"/>
        <v>0</v>
      </c>
      <c r="Y679" s="128">
        <f t="shared" si="98"/>
        <v>0</v>
      </c>
      <c r="Z679" s="251"/>
      <c r="AA679" s="251"/>
      <c r="AB679" s="251"/>
    </row>
    <row r="680" spans="1:28" s="127" customFormat="1" x14ac:dyDescent="0.35">
      <c r="A680" s="214" t="s">
        <v>90</v>
      </c>
      <c r="B680" s="215">
        <v>105238</v>
      </c>
      <c r="C680" s="215" t="s">
        <v>77</v>
      </c>
      <c r="D680" s="215" t="s">
        <v>78</v>
      </c>
      <c r="E680" s="215">
        <v>70454991</v>
      </c>
      <c r="F680" s="215">
        <v>280</v>
      </c>
      <c r="G680" s="215" t="s">
        <v>754</v>
      </c>
      <c r="H680" s="221" t="s">
        <v>1697</v>
      </c>
      <c r="I680" s="234" t="s">
        <v>1008</v>
      </c>
      <c r="J680" s="207">
        <v>26764.52</v>
      </c>
      <c r="K680" s="211"/>
      <c r="L680" s="127" t="str">
        <f t="shared" si="99"/>
        <v>0070454991000280</v>
      </c>
      <c r="M680" s="127">
        <f t="shared" si="105"/>
        <v>16</v>
      </c>
      <c r="N680" s="127" t="str">
        <f t="shared" si="100"/>
        <v>00000000/Z_DVW-4</v>
      </c>
      <c r="O680" s="236">
        <f t="shared" si="101"/>
        <v>0</v>
      </c>
      <c r="P680" s="236">
        <f t="shared" si="102"/>
        <v>0</v>
      </c>
      <c r="Q680" s="236">
        <f t="shared" si="102"/>
        <v>0</v>
      </c>
      <c r="R680" s="236">
        <f t="shared" si="102"/>
        <v>0</v>
      </c>
      <c r="S680" s="238">
        <f>IF(O680=1,0,IF(P680=1,'WHT Rates - MPEG HEVC VIA'!$H$3,IF(Q680=1,'WHT Rates - MPEG HEVC VIA'!$H$11,IF(R680=1,'Via Summary'!$B$9,_xlfn.XLOOKUP(D680,'WHT Rates'!$B$4:$B$56,'WHT Rates'!$C$4:$C$56)/100))))</f>
        <v>0</v>
      </c>
      <c r="T680" s="244">
        <f t="shared" si="103"/>
        <v>0</v>
      </c>
      <c r="U680" s="238">
        <f>IF(O680=1,0,IF(P680=1,'WHT Rates - MPEG HEVC VIA'!$H$3,IF(Q680=1,'WHT Rates - MPEG HEVC VIA'!$H$11,IF(R680=1,'Via Summary'!$B$9,_xlfn.XLOOKUP(D680,'WHT Rates'!$B$4:$B$56,'WHT Rates'!$E$4:$E$56)/100))))</f>
        <v>0</v>
      </c>
      <c r="V680" s="244">
        <f t="shared" si="104"/>
        <v>0</v>
      </c>
      <c r="W680" s="251"/>
      <c r="X680" s="128">
        <f t="shared" si="97"/>
        <v>0</v>
      </c>
      <c r="Y680" s="128">
        <f t="shared" si="98"/>
        <v>0</v>
      </c>
      <c r="Z680" s="251"/>
      <c r="AA680" s="251"/>
      <c r="AB680" s="251"/>
    </row>
    <row r="681" spans="1:28" s="127" customFormat="1" x14ac:dyDescent="0.35">
      <c r="A681" s="214" t="s">
        <v>90</v>
      </c>
      <c r="B681" s="215">
        <v>105238</v>
      </c>
      <c r="C681" s="215" t="s">
        <v>77</v>
      </c>
      <c r="D681" s="215" t="s">
        <v>78</v>
      </c>
      <c r="E681" s="215">
        <v>70454991</v>
      </c>
      <c r="F681" s="215">
        <v>290</v>
      </c>
      <c r="G681" s="215" t="s">
        <v>713</v>
      </c>
      <c r="H681" s="221" t="s">
        <v>1698</v>
      </c>
      <c r="I681" s="234" t="s">
        <v>1008</v>
      </c>
      <c r="J681" s="207">
        <v>4207.66</v>
      </c>
      <c r="K681" s="211"/>
      <c r="L681" s="127" t="str">
        <f t="shared" si="99"/>
        <v>0070454991000290</v>
      </c>
      <c r="M681" s="127">
        <f t="shared" si="105"/>
        <v>16</v>
      </c>
      <c r="N681" s="127" t="str">
        <f t="shared" si="100"/>
        <v>00000000/Z_CMP</v>
      </c>
      <c r="O681" s="236">
        <f t="shared" si="101"/>
        <v>0</v>
      </c>
      <c r="P681" s="236">
        <f t="shared" si="102"/>
        <v>0</v>
      </c>
      <c r="Q681" s="236">
        <f t="shared" si="102"/>
        <v>0</v>
      </c>
      <c r="R681" s="236">
        <f t="shared" si="102"/>
        <v>0</v>
      </c>
      <c r="S681" s="238">
        <f>IF(O681=1,0,IF(P681=1,'WHT Rates - MPEG HEVC VIA'!$H$3,IF(Q681=1,'WHT Rates - MPEG HEVC VIA'!$H$11,IF(R681=1,'Via Summary'!$B$9,_xlfn.XLOOKUP(D681,'WHT Rates'!$B$4:$B$56,'WHT Rates'!$C$4:$C$56)/100))))</f>
        <v>0</v>
      </c>
      <c r="T681" s="244">
        <f t="shared" si="103"/>
        <v>0</v>
      </c>
      <c r="U681" s="238">
        <f>IF(O681=1,0,IF(P681=1,'WHT Rates - MPEG HEVC VIA'!$H$3,IF(Q681=1,'WHT Rates - MPEG HEVC VIA'!$H$11,IF(R681=1,'Via Summary'!$B$9,_xlfn.XLOOKUP(D681,'WHT Rates'!$B$4:$B$56,'WHT Rates'!$E$4:$E$56)/100))))</f>
        <v>0</v>
      </c>
      <c r="V681" s="244">
        <f t="shared" si="104"/>
        <v>0</v>
      </c>
      <c r="W681" s="251"/>
      <c r="X681" s="128">
        <f t="shared" si="97"/>
        <v>0</v>
      </c>
      <c r="Y681" s="128">
        <f t="shared" si="98"/>
        <v>0</v>
      </c>
      <c r="Z681" s="251"/>
      <c r="AA681" s="251"/>
      <c r="AB681" s="251"/>
    </row>
    <row r="682" spans="1:28" s="127" customFormat="1" x14ac:dyDescent="0.35">
      <c r="A682" s="214" t="s">
        <v>90</v>
      </c>
      <c r="B682" s="215">
        <v>105238</v>
      </c>
      <c r="C682" s="215" t="s">
        <v>77</v>
      </c>
      <c r="D682" s="215" t="s">
        <v>78</v>
      </c>
      <c r="E682" s="215">
        <v>70454991</v>
      </c>
      <c r="F682" s="215">
        <v>300</v>
      </c>
      <c r="G682" s="215" t="s">
        <v>724</v>
      </c>
      <c r="H682" s="221" t="s">
        <v>1699</v>
      </c>
      <c r="I682" s="234" t="s">
        <v>1008</v>
      </c>
      <c r="J682" s="207">
        <v>411.88</v>
      </c>
      <c r="K682" s="211"/>
      <c r="L682" s="127" t="str">
        <f t="shared" si="99"/>
        <v>0070454991000300</v>
      </c>
      <c r="M682" s="127">
        <f t="shared" si="105"/>
        <v>16</v>
      </c>
      <c r="N682" s="127" t="str">
        <f t="shared" si="100"/>
        <v>00000000/Z_CEA</v>
      </c>
      <c r="O682" s="236">
        <f t="shared" si="101"/>
        <v>0</v>
      </c>
      <c r="P682" s="236">
        <f t="shared" si="102"/>
        <v>0</v>
      </c>
      <c r="Q682" s="236">
        <f t="shared" si="102"/>
        <v>0</v>
      </c>
      <c r="R682" s="236">
        <f t="shared" si="102"/>
        <v>0</v>
      </c>
      <c r="S682" s="238">
        <f>IF(O682=1,0,IF(P682=1,'WHT Rates - MPEG HEVC VIA'!$H$3,IF(Q682=1,'WHT Rates - MPEG HEVC VIA'!$H$11,IF(R682=1,'Via Summary'!$B$9,_xlfn.XLOOKUP(D682,'WHT Rates'!$B$4:$B$56,'WHT Rates'!$C$4:$C$56)/100))))</f>
        <v>0</v>
      </c>
      <c r="T682" s="244">
        <f t="shared" si="103"/>
        <v>0</v>
      </c>
      <c r="U682" s="238">
        <f>IF(O682=1,0,IF(P682=1,'WHT Rates - MPEG HEVC VIA'!$H$3,IF(Q682=1,'WHT Rates - MPEG HEVC VIA'!$H$11,IF(R682=1,'Via Summary'!$B$9,_xlfn.XLOOKUP(D682,'WHT Rates'!$B$4:$B$56,'WHT Rates'!$E$4:$E$56)/100))))</f>
        <v>0</v>
      </c>
      <c r="V682" s="244">
        <f t="shared" si="104"/>
        <v>0</v>
      </c>
      <c r="W682" s="251"/>
      <c r="X682" s="128">
        <f t="shared" si="97"/>
        <v>0</v>
      </c>
      <c r="Y682" s="128">
        <f t="shared" si="98"/>
        <v>0</v>
      </c>
      <c r="Z682" s="251"/>
      <c r="AA682" s="251"/>
      <c r="AB682" s="251"/>
    </row>
    <row r="683" spans="1:28" s="127" customFormat="1" x14ac:dyDescent="0.35">
      <c r="A683" s="214" t="s">
        <v>90</v>
      </c>
      <c r="B683" s="215">
        <v>105238</v>
      </c>
      <c r="C683" s="215" t="s">
        <v>77</v>
      </c>
      <c r="D683" s="215" t="s">
        <v>78</v>
      </c>
      <c r="E683" s="215">
        <v>70454991</v>
      </c>
      <c r="F683" s="215">
        <v>310</v>
      </c>
      <c r="G683" s="215" t="s">
        <v>724</v>
      </c>
      <c r="H683" s="221" t="s">
        <v>1700</v>
      </c>
      <c r="I683" s="234" t="s">
        <v>1008</v>
      </c>
      <c r="J683" s="207">
        <v>411.88</v>
      </c>
      <c r="K683" s="211"/>
      <c r="L683" s="127" t="str">
        <f t="shared" si="99"/>
        <v>0070454991000310</v>
      </c>
      <c r="M683" s="127">
        <f t="shared" si="105"/>
        <v>16</v>
      </c>
      <c r="N683" s="127" t="str">
        <f t="shared" si="100"/>
        <v>00000000/Z_CEA</v>
      </c>
      <c r="O683" s="236">
        <f t="shared" si="101"/>
        <v>0</v>
      </c>
      <c r="P683" s="236">
        <f t="shared" si="102"/>
        <v>0</v>
      </c>
      <c r="Q683" s="236">
        <f t="shared" si="102"/>
        <v>0</v>
      </c>
      <c r="R683" s="236">
        <f t="shared" si="102"/>
        <v>0</v>
      </c>
      <c r="S683" s="238">
        <f>IF(O683=1,0,IF(P683=1,'WHT Rates - MPEG HEVC VIA'!$H$3,IF(Q683=1,'WHT Rates - MPEG HEVC VIA'!$H$11,IF(R683=1,'Via Summary'!$B$9,_xlfn.XLOOKUP(D683,'WHT Rates'!$B$4:$B$56,'WHT Rates'!$C$4:$C$56)/100))))</f>
        <v>0</v>
      </c>
      <c r="T683" s="244">
        <f t="shared" si="103"/>
        <v>0</v>
      </c>
      <c r="U683" s="238">
        <f>IF(O683=1,0,IF(P683=1,'WHT Rates - MPEG HEVC VIA'!$H$3,IF(Q683=1,'WHT Rates - MPEG HEVC VIA'!$H$11,IF(R683=1,'Via Summary'!$B$9,_xlfn.XLOOKUP(D683,'WHT Rates'!$B$4:$B$56,'WHT Rates'!$E$4:$E$56)/100))))</f>
        <v>0</v>
      </c>
      <c r="V683" s="244">
        <f t="shared" si="104"/>
        <v>0</v>
      </c>
      <c r="W683" s="251"/>
      <c r="X683" s="128">
        <f t="shared" si="97"/>
        <v>0</v>
      </c>
      <c r="Y683" s="128">
        <f t="shared" si="98"/>
        <v>0</v>
      </c>
      <c r="Z683" s="251"/>
      <c r="AA683" s="251"/>
      <c r="AB683" s="251"/>
    </row>
    <row r="684" spans="1:28" s="127" customFormat="1" x14ac:dyDescent="0.35">
      <c r="A684" s="214" t="s">
        <v>90</v>
      </c>
      <c r="B684" s="215">
        <v>105238</v>
      </c>
      <c r="C684" s="215" t="s">
        <v>77</v>
      </c>
      <c r="D684" s="215" t="s">
        <v>78</v>
      </c>
      <c r="E684" s="215">
        <v>70454991</v>
      </c>
      <c r="F684" s="215">
        <v>320</v>
      </c>
      <c r="G684" s="215" t="s">
        <v>713</v>
      </c>
      <c r="H684" s="221" t="s">
        <v>1701</v>
      </c>
      <c r="I684" s="234" t="s">
        <v>1008</v>
      </c>
      <c r="J684" s="207">
        <v>1886.58</v>
      </c>
      <c r="K684" s="211"/>
      <c r="L684" s="127" t="str">
        <f t="shared" si="99"/>
        <v>0070454991000320</v>
      </c>
      <c r="M684" s="127">
        <f t="shared" si="105"/>
        <v>16</v>
      </c>
      <c r="N684" s="127" t="str">
        <f t="shared" si="100"/>
        <v>00000000/Z_CMP</v>
      </c>
      <c r="O684" s="236">
        <f t="shared" si="101"/>
        <v>0</v>
      </c>
      <c r="P684" s="236">
        <f t="shared" si="102"/>
        <v>0</v>
      </c>
      <c r="Q684" s="236">
        <f t="shared" si="102"/>
        <v>0</v>
      </c>
      <c r="R684" s="236">
        <f t="shared" si="102"/>
        <v>0</v>
      </c>
      <c r="S684" s="238">
        <f>IF(O684=1,0,IF(P684=1,'WHT Rates - MPEG HEVC VIA'!$H$3,IF(Q684=1,'WHT Rates - MPEG HEVC VIA'!$H$11,IF(R684=1,'Via Summary'!$B$9,_xlfn.XLOOKUP(D684,'WHT Rates'!$B$4:$B$56,'WHT Rates'!$C$4:$C$56)/100))))</f>
        <v>0</v>
      </c>
      <c r="T684" s="244">
        <f t="shared" si="103"/>
        <v>0</v>
      </c>
      <c r="U684" s="238">
        <f>IF(O684=1,0,IF(P684=1,'WHT Rates - MPEG HEVC VIA'!$H$3,IF(Q684=1,'WHT Rates - MPEG HEVC VIA'!$H$11,IF(R684=1,'Via Summary'!$B$9,_xlfn.XLOOKUP(D684,'WHT Rates'!$B$4:$B$56,'WHT Rates'!$E$4:$E$56)/100))))</f>
        <v>0</v>
      </c>
      <c r="V684" s="244">
        <f t="shared" si="104"/>
        <v>0</v>
      </c>
      <c r="W684" s="251"/>
      <c r="X684" s="128">
        <f t="shared" si="97"/>
        <v>0</v>
      </c>
      <c r="Y684" s="128">
        <f t="shared" si="98"/>
        <v>0</v>
      </c>
      <c r="Z684" s="251"/>
      <c r="AA684" s="251"/>
      <c r="AB684" s="251"/>
    </row>
    <row r="685" spans="1:28" s="127" customFormat="1" x14ac:dyDescent="0.35">
      <c r="A685" s="214" t="s">
        <v>90</v>
      </c>
      <c r="B685" s="215">
        <v>105238</v>
      </c>
      <c r="C685" s="215" t="s">
        <v>77</v>
      </c>
      <c r="D685" s="215" t="s">
        <v>78</v>
      </c>
      <c r="E685" s="215">
        <v>70454991</v>
      </c>
      <c r="F685" s="215">
        <v>330</v>
      </c>
      <c r="G685" s="215" t="s">
        <v>765</v>
      </c>
      <c r="H685" s="221" t="s">
        <v>1702</v>
      </c>
      <c r="I685" s="234" t="s">
        <v>1008</v>
      </c>
      <c r="J685" s="207">
        <v>1128.02</v>
      </c>
      <c r="K685" s="211"/>
      <c r="L685" s="127" t="str">
        <f t="shared" si="99"/>
        <v>0070454991000330</v>
      </c>
      <c r="M685" s="127">
        <f t="shared" si="105"/>
        <v>16</v>
      </c>
      <c r="N685" s="127" t="str">
        <f t="shared" si="100"/>
        <v>00000000/Z_IDV</v>
      </c>
      <c r="O685" s="236">
        <f t="shared" si="101"/>
        <v>0</v>
      </c>
      <c r="P685" s="236">
        <f t="shared" si="102"/>
        <v>0</v>
      </c>
      <c r="Q685" s="236">
        <f t="shared" si="102"/>
        <v>0</v>
      </c>
      <c r="R685" s="236">
        <f t="shared" si="102"/>
        <v>0</v>
      </c>
      <c r="S685" s="238">
        <f>IF(O685=1,0,IF(P685=1,'WHT Rates - MPEG HEVC VIA'!$H$3,IF(Q685=1,'WHT Rates - MPEG HEVC VIA'!$H$11,IF(R685=1,'Via Summary'!$B$9,_xlfn.XLOOKUP(D685,'WHT Rates'!$B$4:$B$56,'WHT Rates'!$C$4:$C$56)/100))))</f>
        <v>0</v>
      </c>
      <c r="T685" s="244">
        <f t="shared" si="103"/>
        <v>0</v>
      </c>
      <c r="U685" s="238">
        <f>IF(O685=1,0,IF(P685=1,'WHT Rates - MPEG HEVC VIA'!$H$3,IF(Q685=1,'WHT Rates - MPEG HEVC VIA'!$H$11,IF(R685=1,'Via Summary'!$B$9,_xlfn.XLOOKUP(D685,'WHT Rates'!$B$4:$B$56,'WHT Rates'!$E$4:$E$56)/100))))</f>
        <v>0</v>
      </c>
      <c r="V685" s="244">
        <f t="shared" si="104"/>
        <v>0</v>
      </c>
      <c r="W685" s="251"/>
      <c r="X685" s="128">
        <f t="shared" si="97"/>
        <v>0</v>
      </c>
      <c r="Y685" s="128">
        <f t="shared" si="98"/>
        <v>0</v>
      </c>
      <c r="Z685" s="251"/>
      <c r="AA685" s="251"/>
      <c r="AB685" s="251"/>
    </row>
    <row r="686" spans="1:28" s="127" customFormat="1" x14ac:dyDescent="0.35">
      <c r="A686" s="214" t="s">
        <v>90</v>
      </c>
      <c r="B686" s="215">
        <v>105238</v>
      </c>
      <c r="C686" s="215" t="s">
        <v>77</v>
      </c>
      <c r="D686" s="215" t="s">
        <v>78</v>
      </c>
      <c r="E686" s="215">
        <v>70454991</v>
      </c>
      <c r="F686" s="215">
        <v>340</v>
      </c>
      <c r="G686" s="215" t="s">
        <v>765</v>
      </c>
      <c r="H686" s="221" t="s">
        <v>1703</v>
      </c>
      <c r="I686" s="234" t="s">
        <v>1008</v>
      </c>
      <c r="J686" s="207">
        <v>262.86</v>
      </c>
      <c r="K686" s="211"/>
      <c r="L686" s="127" t="str">
        <f t="shared" si="99"/>
        <v>0070454991000340</v>
      </c>
      <c r="M686" s="127">
        <f t="shared" si="105"/>
        <v>16</v>
      </c>
      <c r="N686" s="127" t="str">
        <f t="shared" si="100"/>
        <v>00000000/Z_IDV</v>
      </c>
      <c r="O686" s="236">
        <f t="shared" si="101"/>
        <v>0</v>
      </c>
      <c r="P686" s="236">
        <f t="shared" si="102"/>
        <v>0</v>
      </c>
      <c r="Q686" s="236">
        <f t="shared" si="102"/>
        <v>0</v>
      </c>
      <c r="R686" s="236">
        <f t="shared" si="102"/>
        <v>0</v>
      </c>
      <c r="S686" s="238">
        <f>IF(O686=1,0,IF(P686=1,'WHT Rates - MPEG HEVC VIA'!$H$3,IF(Q686=1,'WHT Rates - MPEG HEVC VIA'!$H$11,IF(R686=1,'Via Summary'!$B$9,_xlfn.XLOOKUP(D686,'WHT Rates'!$B$4:$B$56,'WHT Rates'!$C$4:$C$56)/100))))</f>
        <v>0</v>
      </c>
      <c r="T686" s="244">
        <f t="shared" si="103"/>
        <v>0</v>
      </c>
      <c r="U686" s="238">
        <f>IF(O686=1,0,IF(P686=1,'WHT Rates - MPEG HEVC VIA'!$H$3,IF(Q686=1,'WHT Rates - MPEG HEVC VIA'!$H$11,IF(R686=1,'Via Summary'!$B$9,_xlfn.XLOOKUP(D686,'WHT Rates'!$B$4:$B$56,'WHT Rates'!$E$4:$E$56)/100))))</f>
        <v>0</v>
      </c>
      <c r="V686" s="244">
        <f t="shared" si="104"/>
        <v>0</v>
      </c>
      <c r="W686" s="251"/>
      <c r="X686" s="128">
        <f t="shared" si="97"/>
        <v>0</v>
      </c>
      <c r="Y686" s="128">
        <f t="shared" si="98"/>
        <v>0</v>
      </c>
      <c r="Z686" s="251"/>
      <c r="AA686" s="251"/>
      <c r="AB686" s="251"/>
    </row>
    <row r="687" spans="1:28" s="127" customFormat="1" x14ac:dyDescent="0.35">
      <c r="A687" s="214" t="s">
        <v>90</v>
      </c>
      <c r="B687" s="215">
        <v>105238</v>
      </c>
      <c r="C687" s="215" t="s">
        <v>77</v>
      </c>
      <c r="D687" s="215" t="s">
        <v>78</v>
      </c>
      <c r="E687" s="215">
        <v>70454991</v>
      </c>
      <c r="F687" s="215">
        <v>350</v>
      </c>
      <c r="G687" s="215" t="s">
        <v>777</v>
      </c>
      <c r="H687" s="221" t="s">
        <v>1704</v>
      </c>
      <c r="I687" s="234" t="s">
        <v>1008</v>
      </c>
      <c r="J687" s="207">
        <v>26.12</v>
      </c>
      <c r="K687" s="211"/>
      <c r="L687" s="127" t="str">
        <f t="shared" si="99"/>
        <v>0070454991000350</v>
      </c>
      <c r="M687" s="127">
        <f t="shared" si="105"/>
        <v>16</v>
      </c>
      <c r="N687" s="127" t="str">
        <f t="shared" si="100"/>
        <v>00000000/Z_BBP</v>
      </c>
      <c r="O687" s="236">
        <f t="shared" si="101"/>
        <v>0</v>
      </c>
      <c r="P687" s="236">
        <f t="shared" si="102"/>
        <v>0</v>
      </c>
      <c r="Q687" s="236">
        <f t="shared" si="102"/>
        <v>0</v>
      </c>
      <c r="R687" s="236">
        <f t="shared" si="102"/>
        <v>0</v>
      </c>
      <c r="S687" s="238">
        <f>IF(O687=1,0,IF(P687=1,'WHT Rates - MPEG HEVC VIA'!$H$3,IF(Q687=1,'WHT Rates - MPEG HEVC VIA'!$H$11,IF(R687=1,'Via Summary'!$B$9,_xlfn.XLOOKUP(D687,'WHT Rates'!$B$4:$B$56,'WHT Rates'!$C$4:$C$56)/100))))</f>
        <v>0</v>
      </c>
      <c r="T687" s="244">
        <f t="shared" si="103"/>
        <v>0</v>
      </c>
      <c r="U687" s="238">
        <f>IF(O687=1,0,IF(P687=1,'WHT Rates - MPEG HEVC VIA'!$H$3,IF(Q687=1,'WHT Rates - MPEG HEVC VIA'!$H$11,IF(R687=1,'Via Summary'!$B$9,_xlfn.XLOOKUP(D687,'WHT Rates'!$B$4:$B$56,'WHT Rates'!$E$4:$E$56)/100))))</f>
        <v>0</v>
      </c>
      <c r="V687" s="244">
        <f t="shared" si="104"/>
        <v>0</v>
      </c>
      <c r="W687" s="251"/>
      <c r="X687" s="128">
        <f t="shared" si="97"/>
        <v>0</v>
      </c>
      <c r="Y687" s="128">
        <f t="shared" si="98"/>
        <v>0</v>
      </c>
      <c r="Z687" s="251"/>
      <c r="AA687" s="251"/>
      <c r="AB687" s="251"/>
    </row>
    <row r="688" spans="1:28" s="127" customFormat="1" x14ac:dyDescent="0.35">
      <c r="A688" s="214" t="s">
        <v>90</v>
      </c>
      <c r="B688" s="215">
        <v>105238</v>
      </c>
      <c r="C688" s="215" t="s">
        <v>77</v>
      </c>
      <c r="D688" s="215" t="s">
        <v>78</v>
      </c>
      <c r="E688" s="215">
        <v>70454991</v>
      </c>
      <c r="F688" s="215">
        <v>360</v>
      </c>
      <c r="G688" s="215" t="s">
        <v>697</v>
      </c>
      <c r="H688" s="221" t="s">
        <v>1705</v>
      </c>
      <c r="I688" s="234" t="s">
        <v>1008</v>
      </c>
      <c r="J688" s="207">
        <v>12166</v>
      </c>
      <c r="K688" s="211"/>
      <c r="L688" s="127" t="str">
        <f t="shared" si="99"/>
        <v>0070454991000360</v>
      </c>
      <c r="M688" s="127">
        <f t="shared" si="105"/>
        <v>16</v>
      </c>
      <c r="N688" s="127" t="str">
        <f t="shared" si="100"/>
        <v>00000000/Z_SBA</v>
      </c>
      <c r="O688" s="236">
        <f t="shared" si="101"/>
        <v>0</v>
      </c>
      <c r="P688" s="236">
        <f t="shared" si="102"/>
        <v>0</v>
      </c>
      <c r="Q688" s="236">
        <f t="shared" si="102"/>
        <v>0</v>
      </c>
      <c r="R688" s="236">
        <f t="shared" si="102"/>
        <v>0</v>
      </c>
      <c r="S688" s="238">
        <f>IF(O688=1,0,IF(P688=1,'WHT Rates - MPEG HEVC VIA'!$H$3,IF(Q688=1,'WHT Rates - MPEG HEVC VIA'!$H$11,IF(R688=1,'Via Summary'!$B$9,_xlfn.XLOOKUP(D688,'WHT Rates'!$B$4:$B$56,'WHT Rates'!$C$4:$C$56)/100))))</f>
        <v>0</v>
      </c>
      <c r="T688" s="244">
        <f t="shared" si="103"/>
        <v>0</v>
      </c>
      <c r="U688" s="238">
        <f>IF(O688=1,0,IF(P688=1,'WHT Rates - MPEG HEVC VIA'!$H$3,IF(Q688=1,'WHT Rates - MPEG HEVC VIA'!$H$11,IF(R688=1,'Via Summary'!$B$9,_xlfn.XLOOKUP(D688,'WHT Rates'!$B$4:$B$56,'WHT Rates'!$E$4:$E$56)/100))))</f>
        <v>0</v>
      </c>
      <c r="V688" s="244">
        <f t="shared" si="104"/>
        <v>0</v>
      </c>
      <c r="W688" s="251"/>
      <c r="X688" s="128">
        <f t="shared" si="97"/>
        <v>0</v>
      </c>
      <c r="Y688" s="128">
        <f t="shared" si="98"/>
        <v>0</v>
      </c>
      <c r="Z688" s="251"/>
      <c r="AA688" s="251"/>
      <c r="AB688" s="251"/>
    </row>
    <row r="689" spans="1:28" s="127" customFormat="1" x14ac:dyDescent="0.35">
      <c r="A689" s="214" t="s">
        <v>90</v>
      </c>
      <c r="B689" s="215">
        <v>105238</v>
      </c>
      <c r="C689" s="215" t="s">
        <v>77</v>
      </c>
      <c r="D689" s="215" t="s">
        <v>78</v>
      </c>
      <c r="E689" s="215">
        <v>70454991</v>
      </c>
      <c r="F689" s="215">
        <v>370</v>
      </c>
      <c r="G689" s="215" t="s">
        <v>697</v>
      </c>
      <c r="H689" s="221" t="s">
        <v>1706</v>
      </c>
      <c r="I689" s="234" t="s">
        <v>1008</v>
      </c>
      <c r="J689" s="207">
        <v>8290.3700000000008</v>
      </c>
      <c r="K689" s="211"/>
      <c r="L689" s="127" t="str">
        <f t="shared" si="99"/>
        <v>0070454991000370</v>
      </c>
      <c r="M689" s="127">
        <f t="shared" si="105"/>
        <v>16</v>
      </c>
      <c r="N689" s="127" t="str">
        <f t="shared" si="100"/>
        <v>00000000/Z_SBA</v>
      </c>
      <c r="O689" s="236">
        <f t="shared" si="101"/>
        <v>0</v>
      </c>
      <c r="P689" s="236">
        <f t="shared" si="102"/>
        <v>0</v>
      </c>
      <c r="Q689" s="236">
        <f t="shared" si="102"/>
        <v>0</v>
      </c>
      <c r="R689" s="236">
        <f t="shared" si="102"/>
        <v>0</v>
      </c>
      <c r="S689" s="238">
        <f>IF(O689=1,0,IF(P689=1,'WHT Rates - MPEG HEVC VIA'!$H$3,IF(Q689=1,'WHT Rates - MPEG HEVC VIA'!$H$11,IF(R689=1,'Via Summary'!$B$9,_xlfn.XLOOKUP(D689,'WHT Rates'!$B$4:$B$56,'WHT Rates'!$C$4:$C$56)/100))))</f>
        <v>0</v>
      </c>
      <c r="T689" s="244">
        <f t="shared" si="103"/>
        <v>0</v>
      </c>
      <c r="U689" s="238">
        <f>IF(O689=1,0,IF(P689=1,'WHT Rates - MPEG HEVC VIA'!$H$3,IF(Q689=1,'WHT Rates - MPEG HEVC VIA'!$H$11,IF(R689=1,'Via Summary'!$B$9,_xlfn.XLOOKUP(D689,'WHT Rates'!$B$4:$B$56,'WHT Rates'!$E$4:$E$56)/100))))</f>
        <v>0</v>
      </c>
      <c r="V689" s="244">
        <f t="shared" si="104"/>
        <v>0</v>
      </c>
      <c r="W689" s="251"/>
      <c r="X689" s="128">
        <f t="shared" si="97"/>
        <v>0</v>
      </c>
      <c r="Y689" s="128">
        <f t="shared" si="98"/>
        <v>0</v>
      </c>
      <c r="Z689" s="251"/>
      <c r="AA689" s="251"/>
      <c r="AB689" s="251"/>
    </row>
    <row r="690" spans="1:28" s="127" customFormat="1" x14ac:dyDescent="0.35">
      <c r="A690" s="214" t="s">
        <v>90</v>
      </c>
      <c r="B690" s="215">
        <v>105238</v>
      </c>
      <c r="C690" s="215" t="s">
        <v>77</v>
      </c>
      <c r="D690" s="215" t="s">
        <v>78</v>
      </c>
      <c r="E690" s="215">
        <v>70454991</v>
      </c>
      <c r="F690" s="215">
        <v>380</v>
      </c>
      <c r="G690" s="215" t="s">
        <v>697</v>
      </c>
      <c r="H690" s="221" t="s">
        <v>1707</v>
      </c>
      <c r="I690" s="234" t="s">
        <v>1008</v>
      </c>
      <c r="J690" s="207">
        <v>10989.63</v>
      </c>
      <c r="K690" s="211"/>
      <c r="L690" s="127" t="str">
        <f t="shared" si="99"/>
        <v>0070454991000380</v>
      </c>
      <c r="M690" s="127">
        <f t="shared" si="105"/>
        <v>16</v>
      </c>
      <c r="N690" s="127" t="str">
        <f t="shared" si="100"/>
        <v>00000000/Z_SBA</v>
      </c>
      <c r="O690" s="236">
        <f t="shared" si="101"/>
        <v>0</v>
      </c>
      <c r="P690" s="236">
        <f t="shared" si="102"/>
        <v>0</v>
      </c>
      <c r="Q690" s="236">
        <f t="shared" si="102"/>
        <v>0</v>
      </c>
      <c r="R690" s="236">
        <f t="shared" si="102"/>
        <v>0</v>
      </c>
      <c r="S690" s="238">
        <f>IF(O690=1,0,IF(P690=1,'WHT Rates - MPEG HEVC VIA'!$H$3,IF(Q690=1,'WHT Rates - MPEG HEVC VIA'!$H$11,IF(R690=1,'Via Summary'!$B$9,_xlfn.XLOOKUP(D690,'WHT Rates'!$B$4:$B$56,'WHT Rates'!$C$4:$C$56)/100))))</f>
        <v>0</v>
      </c>
      <c r="T690" s="244">
        <f t="shared" si="103"/>
        <v>0</v>
      </c>
      <c r="U690" s="238">
        <f>IF(O690=1,0,IF(P690=1,'WHT Rates - MPEG HEVC VIA'!$H$3,IF(Q690=1,'WHT Rates - MPEG HEVC VIA'!$H$11,IF(R690=1,'Via Summary'!$B$9,_xlfn.XLOOKUP(D690,'WHT Rates'!$B$4:$B$56,'WHT Rates'!$E$4:$E$56)/100))))</f>
        <v>0</v>
      </c>
      <c r="V690" s="244">
        <f t="shared" si="104"/>
        <v>0</v>
      </c>
      <c r="W690" s="251"/>
      <c r="X690" s="128">
        <f t="shared" si="97"/>
        <v>0</v>
      </c>
      <c r="Y690" s="128">
        <f t="shared" si="98"/>
        <v>0</v>
      </c>
      <c r="Z690" s="251"/>
      <c r="AA690" s="251"/>
      <c r="AB690" s="251"/>
    </row>
    <row r="691" spans="1:28" s="127" customFormat="1" x14ac:dyDescent="0.35">
      <c r="A691" s="214" t="s">
        <v>90</v>
      </c>
      <c r="B691" s="215">
        <v>105238</v>
      </c>
      <c r="C691" s="215" t="s">
        <v>77</v>
      </c>
      <c r="D691" s="215" t="s">
        <v>78</v>
      </c>
      <c r="E691" s="215">
        <v>70454991</v>
      </c>
      <c r="F691" s="215">
        <v>390</v>
      </c>
      <c r="G691" s="215" t="s">
        <v>770</v>
      </c>
      <c r="H691" s="221" t="s">
        <v>1708</v>
      </c>
      <c r="I691" s="234" t="s">
        <v>1008</v>
      </c>
      <c r="J691" s="207">
        <v>370.91</v>
      </c>
      <c r="K691" s="211"/>
      <c r="L691" s="127" t="str">
        <f t="shared" si="99"/>
        <v>0070454991000390</v>
      </c>
      <c r="M691" s="127">
        <f t="shared" si="105"/>
        <v>16</v>
      </c>
      <c r="N691" s="127" t="str">
        <f t="shared" si="100"/>
        <v>00000000/Z_DVM</v>
      </c>
      <c r="O691" s="236">
        <f t="shared" si="101"/>
        <v>0</v>
      </c>
      <c r="P691" s="236">
        <f t="shared" si="102"/>
        <v>0</v>
      </c>
      <c r="Q691" s="236">
        <f t="shared" si="102"/>
        <v>0</v>
      </c>
      <c r="R691" s="236">
        <f t="shared" si="102"/>
        <v>0</v>
      </c>
      <c r="S691" s="238">
        <f>IF(O691=1,0,IF(P691=1,'WHT Rates - MPEG HEVC VIA'!$H$3,IF(Q691=1,'WHT Rates - MPEG HEVC VIA'!$H$11,IF(R691=1,'Via Summary'!$B$9,_xlfn.XLOOKUP(D691,'WHT Rates'!$B$4:$B$56,'WHT Rates'!$C$4:$C$56)/100))))</f>
        <v>0</v>
      </c>
      <c r="T691" s="244">
        <f t="shared" si="103"/>
        <v>0</v>
      </c>
      <c r="U691" s="238">
        <f>IF(O691=1,0,IF(P691=1,'WHT Rates - MPEG HEVC VIA'!$H$3,IF(Q691=1,'WHT Rates - MPEG HEVC VIA'!$H$11,IF(R691=1,'Via Summary'!$B$9,_xlfn.XLOOKUP(D691,'WHT Rates'!$B$4:$B$56,'WHT Rates'!$E$4:$E$56)/100))))</f>
        <v>0</v>
      </c>
      <c r="V691" s="244">
        <f t="shared" si="104"/>
        <v>0</v>
      </c>
      <c r="W691" s="251"/>
      <c r="X691" s="128">
        <f t="shared" si="97"/>
        <v>0</v>
      </c>
      <c r="Y691" s="128">
        <f t="shared" si="98"/>
        <v>0</v>
      </c>
      <c r="Z691" s="251"/>
      <c r="AA691" s="251"/>
      <c r="AB691" s="251"/>
    </row>
    <row r="692" spans="1:28" s="127" customFormat="1" x14ac:dyDescent="0.35">
      <c r="A692" s="214" t="s">
        <v>90</v>
      </c>
      <c r="B692" s="215">
        <v>105238</v>
      </c>
      <c r="C692" s="215" t="s">
        <v>77</v>
      </c>
      <c r="D692" s="215" t="s">
        <v>78</v>
      </c>
      <c r="E692" s="215">
        <v>70454991</v>
      </c>
      <c r="F692" s="215">
        <v>400</v>
      </c>
      <c r="G692" s="215" t="s">
        <v>747</v>
      </c>
      <c r="H692" s="221" t="s">
        <v>1709</v>
      </c>
      <c r="I692" s="234" t="s">
        <v>1008</v>
      </c>
      <c r="J692" s="207">
        <v>45694.2</v>
      </c>
      <c r="K692" s="211"/>
      <c r="L692" s="127" t="str">
        <f t="shared" si="99"/>
        <v>0070454991000400</v>
      </c>
      <c r="M692" s="127">
        <f t="shared" si="105"/>
        <v>16</v>
      </c>
      <c r="N692" s="127" t="str">
        <f t="shared" si="100"/>
        <v>00000000/Z_DVD</v>
      </c>
      <c r="O692" s="236">
        <f t="shared" si="101"/>
        <v>0</v>
      </c>
      <c r="P692" s="236">
        <f t="shared" si="102"/>
        <v>0</v>
      </c>
      <c r="Q692" s="236">
        <f t="shared" si="102"/>
        <v>0</v>
      </c>
      <c r="R692" s="236">
        <f t="shared" si="102"/>
        <v>0</v>
      </c>
      <c r="S692" s="238">
        <f>IF(O692=1,0,IF(P692=1,'WHT Rates - MPEG HEVC VIA'!$H$3,IF(Q692=1,'WHT Rates - MPEG HEVC VIA'!$H$11,IF(R692=1,'Via Summary'!$B$9,_xlfn.XLOOKUP(D692,'WHT Rates'!$B$4:$B$56,'WHT Rates'!$C$4:$C$56)/100))))</f>
        <v>0</v>
      </c>
      <c r="T692" s="244">
        <f t="shared" si="103"/>
        <v>0</v>
      </c>
      <c r="U692" s="238">
        <f>IF(O692=1,0,IF(P692=1,'WHT Rates - MPEG HEVC VIA'!$H$3,IF(Q692=1,'WHT Rates - MPEG HEVC VIA'!$H$11,IF(R692=1,'Via Summary'!$B$9,_xlfn.XLOOKUP(D692,'WHT Rates'!$B$4:$B$56,'WHT Rates'!$E$4:$E$56)/100))))</f>
        <v>0</v>
      </c>
      <c r="V692" s="244">
        <f t="shared" si="104"/>
        <v>0</v>
      </c>
      <c r="W692" s="251"/>
      <c r="X692" s="128">
        <f t="shared" si="97"/>
        <v>0</v>
      </c>
      <c r="Y692" s="128">
        <f t="shared" si="98"/>
        <v>0</v>
      </c>
      <c r="Z692" s="251"/>
      <c r="AA692" s="251"/>
      <c r="AB692" s="251"/>
    </row>
    <row r="693" spans="1:28" s="127" customFormat="1" x14ac:dyDescent="0.35">
      <c r="A693" s="214" t="s">
        <v>90</v>
      </c>
      <c r="B693" s="215">
        <v>105238</v>
      </c>
      <c r="C693" s="215" t="s">
        <v>77</v>
      </c>
      <c r="D693" s="215" t="s">
        <v>78</v>
      </c>
      <c r="E693" s="215">
        <v>70454991</v>
      </c>
      <c r="F693" s="215">
        <v>410</v>
      </c>
      <c r="G693" s="215" t="s">
        <v>770</v>
      </c>
      <c r="H693" s="221" t="s">
        <v>1710</v>
      </c>
      <c r="I693" s="234" t="s">
        <v>1008</v>
      </c>
      <c r="J693" s="207">
        <v>97.89</v>
      </c>
      <c r="K693" s="211"/>
      <c r="L693" s="127" t="str">
        <f t="shared" si="99"/>
        <v>0070454991000410</v>
      </c>
      <c r="M693" s="127">
        <f t="shared" si="105"/>
        <v>16</v>
      </c>
      <c r="N693" s="127" t="str">
        <f t="shared" si="100"/>
        <v>00000000/Z_DVM</v>
      </c>
      <c r="O693" s="236">
        <f t="shared" si="101"/>
        <v>0</v>
      </c>
      <c r="P693" s="236">
        <f t="shared" si="102"/>
        <v>0</v>
      </c>
      <c r="Q693" s="236">
        <f t="shared" si="102"/>
        <v>0</v>
      </c>
      <c r="R693" s="236">
        <f t="shared" si="102"/>
        <v>0</v>
      </c>
      <c r="S693" s="238">
        <f>IF(O693=1,0,IF(P693=1,'WHT Rates - MPEG HEVC VIA'!$H$3,IF(Q693=1,'WHT Rates - MPEG HEVC VIA'!$H$11,IF(R693=1,'Via Summary'!$B$9,_xlfn.XLOOKUP(D693,'WHT Rates'!$B$4:$B$56,'WHT Rates'!$C$4:$C$56)/100))))</f>
        <v>0</v>
      </c>
      <c r="T693" s="244">
        <f t="shared" si="103"/>
        <v>0</v>
      </c>
      <c r="U693" s="238">
        <f>IF(O693=1,0,IF(P693=1,'WHT Rates - MPEG HEVC VIA'!$H$3,IF(Q693=1,'WHT Rates - MPEG HEVC VIA'!$H$11,IF(R693=1,'Via Summary'!$B$9,_xlfn.XLOOKUP(D693,'WHT Rates'!$B$4:$B$56,'WHT Rates'!$E$4:$E$56)/100))))</f>
        <v>0</v>
      </c>
      <c r="V693" s="244">
        <f t="shared" si="104"/>
        <v>0</v>
      </c>
      <c r="W693" s="251"/>
      <c r="X693" s="128">
        <f t="shared" si="97"/>
        <v>0</v>
      </c>
      <c r="Y693" s="128">
        <f t="shared" si="98"/>
        <v>0</v>
      </c>
      <c r="Z693" s="251"/>
      <c r="AA693" s="251"/>
      <c r="AB693" s="251"/>
    </row>
    <row r="694" spans="1:28" s="127" customFormat="1" x14ac:dyDescent="0.35">
      <c r="A694" s="214" t="s">
        <v>637</v>
      </c>
      <c r="B694" s="215">
        <v>129504</v>
      </c>
      <c r="C694" s="215" t="s">
        <v>77</v>
      </c>
      <c r="D694" s="215" t="s">
        <v>78</v>
      </c>
      <c r="E694" s="215">
        <v>70454874</v>
      </c>
      <c r="F694" s="215">
        <v>10</v>
      </c>
      <c r="G694" s="215" t="s">
        <v>736</v>
      </c>
      <c r="H694" s="221" t="s">
        <v>1711</v>
      </c>
      <c r="I694" s="234" t="s">
        <v>982</v>
      </c>
      <c r="J694" s="207">
        <v>872</v>
      </c>
      <c r="K694" s="211"/>
      <c r="L694" s="127" t="str">
        <f t="shared" si="99"/>
        <v>0070454874000010</v>
      </c>
      <c r="M694" s="127">
        <f t="shared" si="105"/>
        <v>16</v>
      </c>
      <c r="N694" s="127" t="str">
        <f t="shared" si="100"/>
        <v>00000000/Z_DSNR</v>
      </c>
      <c r="O694" s="236">
        <f t="shared" si="101"/>
        <v>0</v>
      </c>
      <c r="P694" s="236">
        <f t="shared" si="102"/>
        <v>0</v>
      </c>
      <c r="Q694" s="236">
        <f t="shared" si="102"/>
        <v>0</v>
      </c>
      <c r="R694" s="236">
        <f t="shared" si="102"/>
        <v>0</v>
      </c>
      <c r="S694" s="238">
        <f>IF(O694=1,0,IF(P694=1,'WHT Rates - MPEG HEVC VIA'!$H$3,IF(Q694=1,'WHT Rates - MPEG HEVC VIA'!$H$11,IF(R694=1,'Via Summary'!$B$9,_xlfn.XLOOKUP(D694,'WHT Rates'!$B$4:$B$56,'WHT Rates'!$C$4:$C$56)/100))))</f>
        <v>0</v>
      </c>
      <c r="T694" s="244">
        <f t="shared" si="103"/>
        <v>0</v>
      </c>
      <c r="U694" s="238">
        <f>IF(O694=1,0,IF(P694=1,'WHT Rates - MPEG HEVC VIA'!$H$3,IF(Q694=1,'WHT Rates - MPEG HEVC VIA'!$H$11,IF(R694=1,'Via Summary'!$B$9,_xlfn.XLOOKUP(D694,'WHT Rates'!$B$4:$B$56,'WHT Rates'!$E$4:$E$56)/100))))</f>
        <v>0</v>
      </c>
      <c r="V694" s="244">
        <f t="shared" si="104"/>
        <v>0</v>
      </c>
      <c r="W694" s="251"/>
      <c r="X694" s="128">
        <f t="shared" si="97"/>
        <v>0</v>
      </c>
      <c r="Y694" s="128">
        <f t="shared" si="98"/>
        <v>0</v>
      </c>
      <c r="Z694" s="251"/>
      <c r="AA694" s="251"/>
      <c r="AB694" s="251"/>
    </row>
    <row r="695" spans="1:28" s="127" customFormat="1" x14ac:dyDescent="0.35">
      <c r="A695" s="214" t="s">
        <v>303</v>
      </c>
      <c r="B695" s="215">
        <v>125980</v>
      </c>
      <c r="C695" s="215" t="s">
        <v>304</v>
      </c>
      <c r="D695" s="215" t="s">
        <v>305</v>
      </c>
      <c r="E695" s="215">
        <v>70454875</v>
      </c>
      <c r="F695" s="215">
        <v>10</v>
      </c>
      <c r="G695" s="215" t="s">
        <v>702</v>
      </c>
      <c r="H695" s="221" t="s">
        <v>1712</v>
      </c>
      <c r="I695" s="234" t="s">
        <v>978</v>
      </c>
      <c r="J695" s="207"/>
      <c r="K695" s="211">
        <v>79791.56</v>
      </c>
      <c r="L695" s="127" t="str">
        <f t="shared" si="99"/>
        <v>0070454875000010</v>
      </c>
      <c r="M695" s="127">
        <f t="shared" si="105"/>
        <v>16</v>
      </c>
      <c r="N695" s="127" t="str">
        <f t="shared" si="100"/>
        <v>00000000/Z_STBIP</v>
      </c>
      <c r="O695" s="236">
        <f t="shared" si="101"/>
        <v>0</v>
      </c>
      <c r="P695" s="236">
        <f t="shared" si="102"/>
        <v>0</v>
      </c>
      <c r="Q695" s="236">
        <f t="shared" si="102"/>
        <v>0</v>
      </c>
      <c r="R695" s="236">
        <f t="shared" si="102"/>
        <v>0</v>
      </c>
      <c r="S695" s="238">
        <f>IF(O695=1,0,IF(P695=1,'WHT Rates - MPEG HEVC VIA'!$H$3,IF(Q695=1,'WHT Rates - MPEG HEVC VIA'!$H$11,IF(R695=1,'Via Summary'!$B$9,_xlfn.XLOOKUP(D695,'WHT Rates'!$B$4:$B$56,'WHT Rates'!$C$4:$C$56)/100))))</f>
        <v>0</v>
      </c>
      <c r="T695" s="244">
        <f t="shared" si="103"/>
        <v>0</v>
      </c>
      <c r="U695" s="238">
        <f>IF(O695=1,0,IF(P695=1,'WHT Rates - MPEG HEVC VIA'!$H$3,IF(Q695=1,'WHT Rates - MPEG HEVC VIA'!$H$11,IF(R695=1,'Via Summary'!$B$9,_xlfn.XLOOKUP(D695,'WHT Rates'!$B$4:$B$56,'WHT Rates'!$E$4:$E$56)/100))))</f>
        <v>0</v>
      </c>
      <c r="V695" s="244">
        <f t="shared" si="104"/>
        <v>0</v>
      </c>
      <c r="W695" s="251"/>
      <c r="X695" s="128">
        <f t="shared" si="97"/>
        <v>0</v>
      </c>
      <c r="Y695" s="128">
        <f t="shared" si="98"/>
        <v>0</v>
      </c>
      <c r="Z695" s="251"/>
      <c r="AA695" s="251"/>
      <c r="AB695" s="251"/>
    </row>
    <row r="696" spans="1:28" s="127" customFormat="1" x14ac:dyDescent="0.35">
      <c r="A696" s="214" t="s">
        <v>303</v>
      </c>
      <c r="B696" s="215">
        <v>125980</v>
      </c>
      <c r="C696" s="215" t="s">
        <v>304</v>
      </c>
      <c r="D696" s="215" t="s">
        <v>305</v>
      </c>
      <c r="E696" s="215">
        <v>70454875</v>
      </c>
      <c r="F696" s="215">
        <v>20</v>
      </c>
      <c r="G696" s="215" t="s">
        <v>702</v>
      </c>
      <c r="H696" s="221" t="s">
        <v>1713</v>
      </c>
      <c r="I696" s="234" t="s">
        <v>978</v>
      </c>
      <c r="J696" s="207"/>
      <c r="K696" s="211">
        <v>82653.440000000002</v>
      </c>
      <c r="L696" s="127" t="str">
        <f t="shared" si="99"/>
        <v>0070454875000020</v>
      </c>
      <c r="M696" s="127">
        <f t="shared" si="105"/>
        <v>16</v>
      </c>
      <c r="N696" s="127" t="str">
        <f t="shared" si="100"/>
        <v>00000000/Z_STBIP</v>
      </c>
      <c r="O696" s="236">
        <f t="shared" si="101"/>
        <v>0</v>
      </c>
      <c r="P696" s="236">
        <f t="shared" si="102"/>
        <v>0</v>
      </c>
      <c r="Q696" s="236">
        <f t="shared" si="102"/>
        <v>0</v>
      </c>
      <c r="R696" s="236">
        <f t="shared" si="102"/>
        <v>0</v>
      </c>
      <c r="S696" s="238">
        <f>IF(O696=1,0,IF(P696=1,'WHT Rates - MPEG HEVC VIA'!$H$3,IF(Q696=1,'WHT Rates - MPEG HEVC VIA'!$H$11,IF(R696=1,'Via Summary'!$B$9,_xlfn.XLOOKUP(D696,'WHT Rates'!$B$4:$B$56,'WHT Rates'!$C$4:$C$56)/100))))</f>
        <v>0</v>
      </c>
      <c r="T696" s="244">
        <f t="shared" si="103"/>
        <v>0</v>
      </c>
      <c r="U696" s="238">
        <f>IF(O696=1,0,IF(P696=1,'WHT Rates - MPEG HEVC VIA'!$H$3,IF(Q696=1,'WHT Rates - MPEG HEVC VIA'!$H$11,IF(R696=1,'Via Summary'!$B$9,_xlfn.XLOOKUP(D696,'WHT Rates'!$B$4:$B$56,'WHT Rates'!$E$4:$E$56)/100))))</f>
        <v>0</v>
      </c>
      <c r="V696" s="244">
        <f t="shared" si="104"/>
        <v>0</v>
      </c>
      <c r="W696" s="251"/>
      <c r="X696" s="128">
        <f t="shared" si="97"/>
        <v>0</v>
      </c>
      <c r="Y696" s="128">
        <f t="shared" si="98"/>
        <v>0</v>
      </c>
      <c r="Z696" s="251"/>
      <c r="AA696" s="251"/>
      <c r="AB696" s="251"/>
    </row>
    <row r="697" spans="1:28" s="127" customFormat="1" x14ac:dyDescent="0.35">
      <c r="A697" s="214" t="s">
        <v>19</v>
      </c>
      <c r="B697" s="215">
        <v>104978</v>
      </c>
      <c r="C697" s="215" t="s">
        <v>16</v>
      </c>
      <c r="D697" s="215" t="s">
        <v>17</v>
      </c>
      <c r="E697" s="215">
        <v>70454745</v>
      </c>
      <c r="F697" s="215">
        <v>10</v>
      </c>
      <c r="G697" s="215" t="s">
        <v>706</v>
      </c>
      <c r="H697" s="221" t="s">
        <v>1714</v>
      </c>
      <c r="I697" s="234" t="s">
        <v>978</v>
      </c>
      <c r="J697" s="207">
        <v>384.82</v>
      </c>
      <c r="K697" s="211"/>
      <c r="L697" s="127" t="str">
        <f t="shared" si="99"/>
        <v>0070454745000010</v>
      </c>
      <c r="M697" s="127">
        <f t="shared" si="105"/>
        <v>16</v>
      </c>
      <c r="N697" s="127" t="str">
        <f t="shared" si="100"/>
        <v>00000000/Z_CSD</v>
      </c>
      <c r="O697" s="236">
        <f t="shared" si="101"/>
        <v>0</v>
      </c>
      <c r="P697" s="236">
        <f t="shared" si="102"/>
        <v>0</v>
      </c>
      <c r="Q697" s="236">
        <f t="shared" si="102"/>
        <v>0</v>
      </c>
      <c r="R697" s="236">
        <f t="shared" si="102"/>
        <v>0</v>
      </c>
      <c r="S697" s="238">
        <f>IF(O697=1,0,IF(P697=1,'WHT Rates - MPEG HEVC VIA'!$H$3,IF(Q697=1,'WHT Rates - MPEG HEVC VIA'!$H$11,IF(R697=1,'Via Summary'!$B$9,_xlfn.XLOOKUP(D697,'WHT Rates'!$B$4:$B$56,'WHT Rates'!$C$4:$C$56)/100))))</f>
        <v>0</v>
      </c>
      <c r="T697" s="244">
        <f t="shared" si="103"/>
        <v>0</v>
      </c>
      <c r="U697" s="238">
        <f>IF(O697=1,0,IF(P697=1,'WHT Rates - MPEG HEVC VIA'!$H$3,IF(Q697=1,'WHT Rates - MPEG HEVC VIA'!$H$11,IF(R697=1,'Via Summary'!$B$9,_xlfn.XLOOKUP(D697,'WHT Rates'!$B$4:$B$56,'WHT Rates'!$E$4:$E$56)/100))))</f>
        <v>0</v>
      </c>
      <c r="V697" s="244">
        <f t="shared" si="104"/>
        <v>0</v>
      </c>
      <c r="W697" s="251"/>
      <c r="X697" s="128">
        <f t="shared" si="97"/>
        <v>0</v>
      </c>
      <c r="Y697" s="128">
        <f t="shared" si="98"/>
        <v>0</v>
      </c>
      <c r="Z697" s="251"/>
      <c r="AA697" s="251"/>
      <c r="AB697" s="251"/>
    </row>
    <row r="698" spans="1:28" s="127" customFormat="1" x14ac:dyDescent="0.35">
      <c r="A698" s="214" t="s">
        <v>19</v>
      </c>
      <c r="B698" s="215">
        <v>104978</v>
      </c>
      <c r="C698" s="215" t="s">
        <v>16</v>
      </c>
      <c r="D698" s="215" t="s">
        <v>17</v>
      </c>
      <c r="E698" s="215">
        <v>70454745</v>
      </c>
      <c r="F698" s="215">
        <v>20</v>
      </c>
      <c r="G698" s="215" t="s">
        <v>706</v>
      </c>
      <c r="H698" s="221" t="s">
        <v>1715</v>
      </c>
      <c r="I698" s="234" t="s">
        <v>978</v>
      </c>
      <c r="J698" s="207">
        <v>11749.18</v>
      </c>
      <c r="K698" s="211"/>
      <c r="L698" s="127" t="str">
        <f t="shared" si="99"/>
        <v>0070454745000020</v>
      </c>
      <c r="M698" s="127">
        <f t="shared" si="105"/>
        <v>16</v>
      </c>
      <c r="N698" s="127" t="str">
        <f t="shared" si="100"/>
        <v>00000000/Z_CSD</v>
      </c>
      <c r="O698" s="236">
        <f t="shared" si="101"/>
        <v>0</v>
      </c>
      <c r="P698" s="236">
        <f t="shared" si="102"/>
        <v>0</v>
      </c>
      <c r="Q698" s="236">
        <f t="shared" si="102"/>
        <v>0</v>
      </c>
      <c r="R698" s="236">
        <f t="shared" si="102"/>
        <v>0</v>
      </c>
      <c r="S698" s="238">
        <f>IF(O698=1,0,IF(P698=1,'WHT Rates - MPEG HEVC VIA'!$H$3,IF(Q698=1,'WHT Rates - MPEG HEVC VIA'!$H$11,IF(R698=1,'Via Summary'!$B$9,_xlfn.XLOOKUP(D698,'WHT Rates'!$B$4:$B$56,'WHT Rates'!$C$4:$C$56)/100))))</f>
        <v>0</v>
      </c>
      <c r="T698" s="244">
        <f t="shared" si="103"/>
        <v>0</v>
      </c>
      <c r="U698" s="238">
        <f>IF(O698=1,0,IF(P698=1,'WHT Rates - MPEG HEVC VIA'!$H$3,IF(Q698=1,'WHT Rates - MPEG HEVC VIA'!$H$11,IF(R698=1,'Via Summary'!$B$9,_xlfn.XLOOKUP(D698,'WHT Rates'!$B$4:$B$56,'WHT Rates'!$E$4:$E$56)/100))))</f>
        <v>0</v>
      </c>
      <c r="V698" s="244">
        <f t="shared" si="104"/>
        <v>0</v>
      </c>
      <c r="W698" s="251"/>
      <c r="X698" s="128">
        <f t="shared" ref="X698:X761" si="106">ROUND(-1*T698,2)</f>
        <v>0</v>
      </c>
      <c r="Y698" s="128">
        <f t="shared" ref="Y698:Y761" si="107">ROUND(-1*V698,2)</f>
        <v>0</v>
      </c>
      <c r="Z698" s="251"/>
      <c r="AA698" s="251"/>
      <c r="AB698" s="251"/>
    </row>
    <row r="699" spans="1:28" s="127" customFormat="1" x14ac:dyDescent="0.35">
      <c r="A699" s="214" t="s">
        <v>19</v>
      </c>
      <c r="B699" s="215">
        <v>104978</v>
      </c>
      <c r="C699" s="215" t="s">
        <v>16</v>
      </c>
      <c r="D699" s="215" t="s">
        <v>17</v>
      </c>
      <c r="E699" s="215">
        <v>70454745</v>
      </c>
      <c r="F699" s="215">
        <v>30</v>
      </c>
      <c r="G699" s="215" t="s">
        <v>706</v>
      </c>
      <c r="H699" s="221" t="s">
        <v>1716</v>
      </c>
      <c r="I699" s="234" t="s">
        <v>978</v>
      </c>
      <c r="J699" s="207">
        <v>8866</v>
      </c>
      <c r="K699" s="211"/>
      <c r="L699" s="127" t="str">
        <f t="shared" si="99"/>
        <v>0070454745000030</v>
      </c>
      <c r="M699" s="127">
        <f t="shared" si="105"/>
        <v>16</v>
      </c>
      <c r="N699" s="127" t="str">
        <f t="shared" si="100"/>
        <v>00000000/Z_CSD</v>
      </c>
      <c r="O699" s="236">
        <f t="shared" si="101"/>
        <v>0</v>
      </c>
      <c r="P699" s="236">
        <f t="shared" si="102"/>
        <v>0</v>
      </c>
      <c r="Q699" s="236">
        <f t="shared" si="102"/>
        <v>0</v>
      </c>
      <c r="R699" s="236">
        <f t="shared" si="102"/>
        <v>0</v>
      </c>
      <c r="S699" s="238">
        <f>IF(O699=1,0,IF(P699=1,'WHT Rates - MPEG HEVC VIA'!$H$3,IF(Q699=1,'WHT Rates - MPEG HEVC VIA'!$H$11,IF(R699=1,'Via Summary'!$B$9,_xlfn.XLOOKUP(D699,'WHT Rates'!$B$4:$B$56,'WHT Rates'!$C$4:$C$56)/100))))</f>
        <v>0</v>
      </c>
      <c r="T699" s="244">
        <f t="shared" si="103"/>
        <v>0</v>
      </c>
      <c r="U699" s="238">
        <f>IF(O699=1,0,IF(P699=1,'WHT Rates - MPEG HEVC VIA'!$H$3,IF(Q699=1,'WHT Rates - MPEG HEVC VIA'!$H$11,IF(R699=1,'Via Summary'!$B$9,_xlfn.XLOOKUP(D699,'WHT Rates'!$B$4:$B$56,'WHT Rates'!$E$4:$E$56)/100))))</f>
        <v>0</v>
      </c>
      <c r="V699" s="244">
        <f t="shared" si="104"/>
        <v>0</v>
      </c>
      <c r="W699" s="251"/>
      <c r="X699" s="128">
        <f t="shared" si="106"/>
        <v>0</v>
      </c>
      <c r="Y699" s="128">
        <f t="shared" si="107"/>
        <v>0</v>
      </c>
      <c r="Z699" s="251"/>
      <c r="AA699" s="251"/>
      <c r="AB699" s="251"/>
    </row>
    <row r="700" spans="1:28" s="127" customFormat="1" x14ac:dyDescent="0.35">
      <c r="A700" s="214" t="s">
        <v>19</v>
      </c>
      <c r="B700" s="215">
        <v>104978</v>
      </c>
      <c r="C700" s="215" t="s">
        <v>16</v>
      </c>
      <c r="D700" s="215" t="s">
        <v>17</v>
      </c>
      <c r="E700" s="215">
        <v>70454745</v>
      </c>
      <c r="F700" s="215">
        <v>40</v>
      </c>
      <c r="G700" s="215" t="s">
        <v>696</v>
      </c>
      <c r="H700" s="221" t="s">
        <v>1717</v>
      </c>
      <c r="I700" s="234" t="s">
        <v>978</v>
      </c>
      <c r="J700" s="207">
        <v>238</v>
      </c>
      <c r="K700" s="211"/>
      <c r="L700" s="127" t="str">
        <f t="shared" si="99"/>
        <v>0070454745000040</v>
      </c>
      <c r="M700" s="127">
        <f t="shared" si="105"/>
        <v>16</v>
      </c>
      <c r="N700" s="127" t="str">
        <f t="shared" si="100"/>
        <v>00000000/Z_SPKA</v>
      </c>
      <c r="O700" s="236">
        <f t="shared" si="101"/>
        <v>0</v>
      </c>
      <c r="P700" s="236">
        <f t="shared" si="102"/>
        <v>0</v>
      </c>
      <c r="Q700" s="236">
        <f t="shared" si="102"/>
        <v>0</v>
      </c>
      <c r="R700" s="236">
        <f t="shared" si="102"/>
        <v>0</v>
      </c>
      <c r="S700" s="238">
        <f>IF(O700=1,0,IF(P700=1,'WHT Rates - MPEG HEVC VIA'!$H$3,IF(Q700=1,'WHT Rates - MPEG HEVC VIA'!$H$11,IF(R700=1,'Via Summary'!$B$9,_xlfn.XLOOKUP(D700,'WHT Rates'!$B$4:$B$56,'WHT Rates'!$C$4:$C$56)/100))))</f>
        <v>0</v>
      </c>
      <c r="T700" s="244">
        <f t="shared" si="103"/>
        <v>0</v>
      </c>
      <c r="U700" s="238">
        <f>IF(O700=1,0,IF(P700=1,'WHT Rates - MPEG HEVC VIA'!$H$3,IF(Q700=1,'WHT Rates - MPEG HEVC VIA'!$H$11,IF(R700=1,'Via Summary'!$B$9,_xlfn.XLOOKUP(D700,'WHT Rates'!$B$4:$B$56,'WHT Rates'!$E$4:$E$56)/100))))</f>
        <v>0</v>
      </c>
      <c r="V700" s="244">
        <f t="shared" si="104"/>
        <v>0</v>
      </c>
      <c r="W700" s="251"/>
      <c r="X700" s="128">
        <f t="shared" si="106"/>
        <v>0</v>
      </c>
      <c r="Y700" s="128">
        <f t="shared" si="107"/>
        <v>0</v>
      </c>
      <c r="Z700" s="251"/>
      <c r="AA700" s="251"/>
      <c r="AB700" s="251"/>
    </row>
    <row r="701" spans="1:28" s="127" customFormat="1" x14ac:dyDescent="0.35">
      <c r="A701" s="214" t="s">
        <v>19</v>
      </c>
      <c r="B701" s="215">
        <v>104978</v>
      </c>
      <c r="C701" s="215" t="s">
        <v>16</v>
      </c>
      <c r="D701" s="215" t="s">
        <v>17</v>
      </c>
      <c r="E701" s="215">
        <v>70454745</v>
      </c>
      <c r="F701" s="215">
        <v>50</v>
      </c>
      <c r="G701" s="215" t="s">
        <v>697</v>
      </c>
      <c r="H701" s="221" t="s">
        <v>1718</v>
      </c>
      <c r="I701" s="234" t="s">
        <v>978</v>
      </c>
      <c r="J701" s="207">
        <v>785</v>
      </c>
      <c r="K701" s="211"/>
      <c r="L701" s="127" t="str">
        <f t="shared" si="99"/>
        <v>0070454745000050</v>
      </c>
      <c r="M701" s="127">
        <f t="shared" si="105"/>
        <v>16</v>
      </c>
      <c r="N701" s="127" t="str">
        <f t="shared" si="100"/>
        <v>00000000/Z_SBA</v>
      </c>
      <c r="O701" s="236">
        <f t="shared" si="101"/>
        <v>0</v>
      </c>
      <c r="P701" s="236">
        <f t="shared" si="102"/>
        <v>0</v>
      </c>
      <c r="Q701" s="236">
        <f t="shared" si="102"/>
        <v>0</v>
      </c>
      <c r="R701" s="236">
        <f t="shared" si="102"/>
        <v>0</v>
      </c>
      <c r="S701" s="238">
        <f>IF(O701=1,0,IF(P701=1,'WHT Rates - MPEG HEVC VIA'!$H$3,IF(Q701=1,'WHT Rates - MPEG HEVC VIA'!$H$11,IF(R701=1,'Via Summary'!$B$9,_xlfn.XLOOKUP(D701,'WHT Rates'!$B$4:$B$56,'WHT Rates'!$C$4:$C$56)/100))))</f>
        <v>0</v>
      </c>
      <c r="T701" s="244">
        <f t="shared" si="103"/>
        <v>0</v>
      </c>
      <c r="U701" s="238">
        <f>IF(O701=1,0,IF(P701=1,'WHT Rates - MPEG HEVC VIA'!$H$3,IF(Q701=1,'WHT Rates - MPEG HEVC VIA'!$H$11,IF(R701=1,'Via Summary'!$B$9,_xlfn.XLOOKUP(D701,'WHT Rates'!$B$4:$B$56,'WHT Rates'!$E$4:$E$56)/100))))</f>
        <v>0</v>
      </c>
      <c r="V701" s="244">
        <f t="shared" si="104"/>
        <v>0</v>
      </c>
      <c r="W701" s="251"/>
      <c r="X701" s="128">
        <f t="shared" si="106"/>
        <v>0</v>
      </c>
      <c r="Y701" s="128">
        <f t="shared" si="107"/>
        <v>0</v>
      </c>
      <c r="Z701" s="251"/>
      <c r="AA701" s="251"/>
      <c r="AB701" s="251"/>
    </row>
    <row r="702" spans="1:28" s="127" customFormat="1" x14ac:dyDescent="0.35">
      <c r="A702" s="214" t="s">
        <v>163</v>
      </c>
      <c r="B702" s="215">
        <v>105818</v>
      </c>
      <c r="C702" s="215" t="s">
        <v>136</v>
      </c>
      <c r="D702" s="215" t="s">
        <v>137</v>
      </c>
      <c r="E702" s="215">
        <v>70454964</v>
      </c>
      <c r="F702" s="215">
        <v>10</v>
      </c>
      <c r="G702" s="215" t="s">
        <v>694</v>
      </c>
      <c r="H702" s="221" t="s">
        <v>1719</v>
      </c>
      <c r="I702" s="234" t="s">
        <v>978</v>
      </c>
      <c r="J702" s="207">
        <v>11586.74</v>
      </c>
      <c r="K702" s="211"/>
      <c r="L702" s="127" t="str">
        <f t="shared" si="99"/>
        <v>0070454964000010</v>
      </c>
      <c r="M702" s="127">
        <f t="shared" si="105"/>
        <v>16</v>
      </c>
      <c r="N702" s="127" t="str">
        <f t="shared" si="100"/>
        <v>00000000/Z_DTV</v>
      </c>
      <c r="O702" s="236">
        <f t="shared" si="101"/>
        <v>0</v>
      </c>
      <c r="P702" s="236">
        <f t="shared" si="102"/>
        <v>0</v>
      </c>
      <c r="Q702" s="236">
        <f t="shared" si="102"/>
        <v>0</v>
      </c>
      <c r="R702" s="236">
        <f t="shared" si="102"/>
        <v>0</v>
      </c>
      <c r="S702" s="238">
        <f>IF(O702=1,0,IF(P702=1,'WHT Rates - MPEG HEVC VIA'!$H$3,IF(Q702=1,'WHT Rates - MPEG HEVC VIA'!$H$11,IF(R702=1,'Via Summary'!$B$9,_xlfn.XLOOKUP(D702,'WHT Rates'!$B$4:$B$56,'WHT Rates'!$C$4:$C$56)/100))))</f>
        <v>0</v>
      </c>
      <c r="T702" s="244">
        <f t="shared" si="103"/>
        <v>0</v>
      </c>
      <c r="U702" s="238">
        <f>IF(O702=1,0,IF(P702=1,'WHT Rates - MPEG HEVC VIA'!$H$3,IF(Q702=1,'WHT Rates - MPEG HEVC VIA'!$H$11,IF(R702=1,'Via Summary'!$B$9,_xlfn.XLOOKUP(D702,'WHT Rates'!$B$4:$B$56,'WHT Rates'!$E$4:$E$56)/100))))</f>
        <v>0</v>
      </c>
      <c r="V702" s="244">
        <f t="shared" si="104"/>
        <v>0</v>
      </c>
      <c r="W702" s="251"/>
      <c r="X702" s="128">
        <f t="shared" si="106"/>
        <v>0</v>
      </c>
      <c r="Y702" s="128">
        <f t="shared" si="107"/>
        <v>0</v>
      </c>
      <c r="Z702" s="251"/>
      <c r="AA702" s="251"/>
      <c r="AB702" s="251"/>
    </row>
    <row r="703" spans="1:28" s="127" customFormat="1" x14ac:dyDescent="0.35">
      <c r="A703" s="214" t="s">
        <v>163</v>
      </c>
      <c r="B703" s="215">
        <v>105818</v>
      </c>
      <c r="C703" s="215" t="s">
        <v>136</v>
      </c>
      <c r="D703" s="215" t="s">
        <v>137</v>
      </c>
      <c r="E703" s="215">
        <v>70454964</v>
      </c>
      <c r="F703" s="215">
        <v>20</v>
      </c>
      <c r="G703" s="215" t="s">
        <v>694</v>
      </c>
      <c r="H703" s="221" t="s">
        <v>1720</v>
      </c>
      <c r="I703" s="234" t="s">
        <v>978</v>
      </c>
      <c r="J703" s="207">
        <v>5538.26</v>
      </c>
      <c r="K703" s="211"/>
      <c r="L703" s="127" t="str">
        <f t="shared" si="99"/>
        <v>0070454964000020</v>
      </c>
      <c r="M703" s="127">
        <f t="shared" si="105"/>
        <v>16</v>
      </c>
      <c r="N703" s="127" t="str">
        <f t="shared" si="100"/>
        <v>00000000/Z_DTV</v>
      </c>
      <c r="O703" s="236">
        <f t="shared" si="101"/>
        <v>0</v>
      </c>
      <c r="P703" s="236">
        <f t="shared" si="102"/>
        <v>0</v>
      </c>
      <c r="Q703" s="236">
        <f t="shared" si="102"/>
        <v>0</v>
      </c>
      <c r="R703" s="236">
        <f t="shared" si="102"/>
        <v>0</v>
      </c>
      <c r="S703" s="238">
        <f>IF(O703=1,0,IF(P703=1,'WHT Rates - MPEG HEVC VIA'!$H$3,IF(Q703=1,'WHT Rates - MPEG HEVC VIA'!$H$11,IF(R703=1,'Via Summary'!$B$9,_xlfn.XLOOKUP(D703,'WHT Rates'!$B$4:$B$56,'WHT Rates'!$C$4:$C$56)/100))))</f>
        <v>0</v>
      </c>
      <c r="T703" s="244">
        <f t="shared" si="103"/>
        <v>0</v>
      </c>
      <c r="U703" s="238">
        <f>IF(O703=1,0,IF(P703=1,'WHT Rates - MPEG HEVC VIA'!$H$3,IF(Q703=1,'WHT Rates - MPEG HEVC VIA'!$H$11,IF(R703=1,'Via Summary'!$B$9,_xlfn.XLOOKUP(D703,'WHT Rates'!$B$4:$B$56,'WHT Rates'!$E$4:$E$56)/100))))</f>
        <v>0</v>
      </c>
      <c r="V703" s="244">
        <f t="shared" si="104"/>
        <v>0</v>
      </c>
      <c r="W703" s="251"/>
      <c r="X703" s="128">
        <f t="shared" si="106"/>
        <v>0</v>
      </c>
      <c r="Y703" s="128">
        <f t="shared" si="107"/>
        <v>0</v>
      </c>
      <c r="Z703" s="251"/>
      <c r="AA703" s="251"/>
      <c r="AB703" s="251"/>
    </row>
    <row r="704" spans="1:28" s="127" customFormat="1" x14ac:dyDescent="0.35">
      <c r="A704" s="214" t="s">
        <v>163</v>
      </c>
      <c r="B704" s="215">
        <v>105818</v>
      </c>
      <c r="C704" s="215" t="s">
        <v>136</v>
      </c>
      <c r="D704" s="215" t="s">
        <v>137</v>
      </c>
      <c r="E704" s="215">
        <v>70454964</v>
      </c>
      <c r="F704" s="215">
        <v>30</v>
      </c>
      <c r="G704" s="215" t="s">
        <v>747</v>
      </c>
      <c r="H704" s="221" t="s">
        <v>1721</v>
      </c>
      <c r="I704" s="234" t="s">
        <v>978</v>
      </c>
      <c r="J704" s="207">
        <v>626</v>
      </c>
      <c r="K704" s="211"/>
      <c r="L704" s="127" t="str">
        <f t="shared" si="99"/>
        <v>0070454964000030</v>
      </c>
      <c r="M704" s="127">
        <f t="shared" si="105"/>
        <v>16</v>
      </c>
      <c r="N704" s="127" t="str">
        <f t="shared" si="100"/>
        <v>00000000/Z_DVD</v>
      </c>
      <c r="O704" s="236">
        <f t="shared" si="101"/>
        <v>0</v>
      </c>
      <c r="P704" s="236">
        <f t="shared" si="102"/>
        <v>0</v>
      </c>
      <c r="Q704" s="236">
        <f t="shared" si="102"/>
        <v>0</v>
      </c>
      <c r="R704" s="236">
        <f t="shared" si="102"/>
        <v>0</v>
      </c>
      <c r="S704" s="238">
        <f>IF(O704=1,0,IF(P704=1,'WHT Rates - MPEG HEVC VIA'!$H$3,IF(Q704=1,'WHT Rates - MPEG HEVC VIA'!$H$11,IF(R704=1,'Via Summary'!$B$9,_xlfn.XLOOKUP(D704,'WHT Rates'!$B$4:$B$56,'WHT Rates'!$C$4:$C$56)/100))))</f>
        <v>0</v>
      </c>
      <c r="T704" s="244">
        <f t="shared" si="103"/>
        <v>0</v>
      </c>
      <c r="U704" s="238">
        <f>IF(O704=1,0,IF(P704=1,'WHT Rates - MPEG HEVC VIA'!$H$3,IF(Q704=1,'WHT Rates - MPEG HEVC VIA'!$H$11,IF(R704=1,'Via Summary'!$B$9,_xlfn.XLOOKUP(D704,'WHT Rates'!$B$4:$B$56,'WHT Rates'!$E$4:$E$56)/100))))</f>
        <v>0</v>
      </c>
      <c r="V704" s="244">
        <f t="shared" si="104"/>
        <v>0</v>
      </c>
      <c r="W704" s="251"/>
      <c r="X704" s="128">
        <f t="shared" si="106"/>
        <v>0</v>
      </c>
      <c r="Y704" s="128">
        <f t="shared" si="107"/>
        <v>0</v>
      </c>
      <c r="Z704" s="251"/>
      <c r="AA704" s="251"/>
      <c r="AB704" s="251"/>
    </row>
    <row r="705" spans="1:28" s="127" customFormat="1" x14ac:dyDescent="0.35">
      <c r="A705" s="214" t="s">
        <v>91</v>
      </c>
      <c r="B705" s="215">
        <v>105239</v>
      </c>
      <c r="C705" s="215" t="s">
        <v>77</v>
      </c>
      <c r="D705" s="215" t="s">
        <v>78</v>
      </c>
      <c r="E705" s="215">
        <v>70455005</v>
      </c>
      <c r="F705" s="215">
        <v>10</v>
      </c>
      <c r="G705" s="215" t="s">
        <v>736</v>
      </c>
      <c r="H705" s="221" t="s">
        <v>1722</v>
      </c>
      <c r="I705" s="234" t="s">
        <v>982</v>
      </c>
      <c r="J705" s="207">
        <v>4548</v>
      </c>
      <c r="K705" s="211"/>
      <c r="L705" s="127" t="str">
        <f t="shared" si="99"/>
        <v>0070455005000010</v>
      </c>
      <c r="M705" s="127">
        <f t="shared" si="105"/>
        <v>16</v>
      </c>
      <c r="N705" s="127" t="str">
        <f t="shared" si="100"/>
        <v>00000000/Z_DSNR</v>
      </c>
      <c r="O705" s="236">
        <f t="shared" si="101"/>
        <v>0</v>
      </c>
      <c r="P705" s="236">
        <f t="shared" si="102"/>
        <v>0</v>
      </c>
      <c r="Q705" s="236">
        <f t="shared" si="102"/>
        <v>0</v>
      </c>
      <c r="R705" s="236">
        <f t="shared" si="102"/>
        <v>0</v>
      </c>
      <c r="S705" s="238">
        <f>IF(O705=1,0,IF(P705=1,'WHT Rates - MPEG HEVC VIA'!$H$3,IF(Q705=1,'WHT Rates - MPEG HEVC VIA'!$H$11,IF(R705=1,'Via Summary'!$B$9,_xlfn.XLOOKUP(D705,'WHT Rates'!$B$4:$B$56,'WHT Rates'!$C$4:$C$56)/100))))</f>
        <v>0</v>
      </c>
      <c r="T705" s="244">
        <f t="shared" si="103"/>
        <v>0</v>
      </c>
      <c r="U705" s="238">
        <f>IF(O705=1,0,IF(P705=1,'WHT Rates - MPEG HEVC VIA'!$H$3,IF(Q705=1,'WHT Rates - MPEG HEVC VIA'!$H$11,IF(R705=1,'Via Summary'!$B$9,_xlfn.XLOOKUP(D705,'WHT Rates'!$B$4:$B$56,'WHT Rates'!$E$4:$E$56)/100))))</f>
        <v>0</v>
      </c>
      <c r="V705" s="244">
        <f t="shared" si="104"/>
        <v>0</v>
      </c>
      <c r="W705" s="251"/>
      <c r="X705" s="128">
        <f t="shared" si="106"/>
        <v>0</v>
      </c>
      <c r="Y705" s="128">
        <f t="shared" si="107"/>
        <v>0</v>
      </c>
      <c r="Z705" s="251"/>
      <c r="AA705" s="251"/>
      <c r="AB705" s="251"/>
    </row>
    <row r="706" spans="1:28" s="127" customFormat="1" x14ac:dyDescent="0.35">
      <c r="A706" s="214" t="s">
        <v>233</v>
      </c>
      <c r="B706" s="215">
        <v>114110</v>
      </c>
      <c r="C706" s="215" t="s">
        <v>13</v>
      </c>
      <c r="D706" s="215" t="s">
        <v>14</v>
      </c>
      <c r="E706" s="215">
        <v>70454881</v>
      </c>
      <c r="F706" s="215">
        <v>10</v>
      </c>
      <c r="G706" s="215" t="s">
        <v>758</v>
      </c>
      <c r="H706" s="221" t="s">
        <v>1723</v>
      </c>
      <c r="I706" s="234" t="s">
        <v>979</v>
      </c>
      <c r="J706" s="207"/>
      <c r="K706" s="211">
        <v>358</v>
      </c>
      <c r="L706" s="127" t="str">
        <f t="shared" ref="L706:L769" si="108">IF(LEN(F706)=2,CONCATENATE("00",E706,"0000",F706),CONCATENATE("00",E706,"000",F706))</f>
        <v>0070454881000010</v>
      </c>
      <c r="M706" s="127">
        <f t="shared" si="105"/>
        <v>16</v>
      </c>
      <c r="N706" s="127" t="str">
        <f t="shared" ref="N706:N769" si="109">CONCATENATE("00000000/",G706)</f>
        <v>00000000/Z_TMD</v>
      </c>
      <c r="O706" s="236">
        <f t="shared" si="101"/>
        <v>0</v>
      </c>
      <c r="P706" s="236">
        <f t="shared" si="102"/>
        <v>0</v>
      </c>
      <c r="Q706" s="236">
        <f t="shared" si="102"/>
        <v>0</v>
      </c>
      <c r="R706" s="236">
        <f t="shared" si="102"/>
        <v>0</v>
      </c>
      <c r="S706" s="238">
        <f>IF(O706=1,0,IF(P706=1,'WHT Rates - MPEG HEVC VIA'!$H$3,IF(Q706=1,'WHT Rates - MPEG HEVC VIA'!$H$11,IF(R706=1,'Via Summary'!$B$9,_xlfn.XLOOKUP(D706,'WHT Rates'!$B$4:$B$56,'WHT Rates'!$C$4:$C$56)/100))))</f>
        <v>0</v>
      </c>
      <c r="T706" s="244">
        <f t="shared" si="103"/>
        <v>0</v>
      </c>
      <c r="U706" s="238">
        <f>IF(O706=1,0,IF(P706=1,'WHT Rates - MPEG HEVC VIA'!$H$3,IF(Q706=1,'WHT Rates - MPEG HEVC VIA'!$H$11,IF(R706=1,'Via Summary'!$B$9,_xlfn.XLOOKUP(D706,'WHT Rates'!$B$4:$B$56,'WHT Rates'!$E$4:$E$56)/100))))</f>
        <v>0</v>
      </c>
      <c r="V706" s="244">
        <f t="shared" si="104"/>
        <v>0</v>
      </c>
      <c r="W706" s="251"/>
      <c r="X706" s="128">
        <f t="shared" si="106"/>
        <v>0</v>
      </c>
      <c r="Y706" s="128">
        <f t="shared" si="107"/>
        <v>0</v>
      </c>
      <c r="Z706" s="251"/>
      <c r="AA706" s="251"/>
      <c r="AB706" s="251"/>
    </row>
    <row r="707" spans="1:28" s="127" customFormat="1" x14ac:dyDescent="0.35">
      <c r="A707" s="214" t="s">
        <v>306</v>
      </c>
      <c r="B707" s="215">
        <v>126003</v>
      </c>
      <c r="C707" s="215" t="s">
        <v>64</v>
      </c>
      <c r="D707" s="215" t="s">
        <v>65</v>
      </c>
      <c r="E707" s="215">
        <v>70454889</v>
      </c>
      <c r="F707" s="215">
        <v>10</v>
      </c>
      <c r="G707" s="215" t="s">
        <v>696</v>
      </c>
      <c r="H707" s="221" t="s">
        <v>1724</v>
      </c>
      <c r="I707" s="234" t="s">
        <v>978</v>
      </c>
      <c r="J707" s="207"/>
      <c r="K707" s="211">
        <v>1236</v>
      </c>
      <c r="L707" s="127" t="str">
        <f t="shared" si="108"/>
        <v>0070454889000010</v>
      </c>
      <c r="M707" s="127">
        <f t="shared" si="105"/>
        <v>16</v>
      </c>
      <c r="N707" s="127" t="str">
        <f t="shared" si="109"/>
        <v>00000000/Z_SPKA</v>
      </c>
      <c r="O707" s="236">
        <f t="shared" ref="O707:O770" si="110">IF($I707=O$1,1,0)</f>
        <v>0</v>
      </c>
      <c r="P707" s="236">
        <f t="shared" ref="P707:R770" si="111">IF($A707=P$1,1,0)</f>
        <v>0</v>
      </c>
      <c r="Q707" s="236">
        <f t="shared" si="111"/>
        <v>0</v>
      </c>
      <c r="R707" s="236">
        <f t="shared" si="111"/>
        <v>0</v>
      </c>
      <c r="S707" s="238">
        <f>IF(O707=1,0,IF(P707=1,'WHT Rates - MPEG HEVC VIA'!$H$3,IF(Q707=1,'WHT Rates - MPEG HEVC VIA'!$H$11,IF(R707=1,'Via Summary'!$B$9,_xlfn.XLOOKUP(D707,'WHT Rates'!$B$4:$B$56,'WHT Rates'!$C$4:$C$56)/100))))</f>
        <v>0</v>
      </c>
      <c r="T707" s="244">
        <f t="shared" ref="T707:T770" si="112">J707*S707</f>
        <v>0</v>
      </c>
      <c r="U707" s="238">
        <f>IF(O707=1,0,IF(P707=1,'WHT Rates - MPEG HEVC VIA'!$H$3,IF(Q707=1,'WHT Rates - MPEG HEVC VIA'!$H$11,IF(R707=1,'Via Summary'!$B$9,_xlfn.XLOOKUP(D707,'WHT Rates'!$B$4:$B$56,'WHT Rates'!$E$4:$E$56)/100))))</f>
        <v>0</v>
      </c>
      <c r="V707" s="244">
        <f t="shared" ref="V707:V770" si="113">K707*U707</f>
        <v>0</v>
      </c>
      <c r="W707" s="251"/>
      <c r="X707" s="128">
        <f t="shared" si="106"/>
        <v>0</v>
      </c>
      <c r="Y707" s="128">
        <f t="shared" si="107"/>
        <v>0</v>
      </c>
      <c r="Z707" s="251"/>
      <c r="AA707" s="251"/>
      <c r="AB707" s="251"/>
    </row>
    <row r="708" spans="1:28" s="127" customFormat="1" x14ac:dyDescent="0.35">
      <c r="A708" s="214" t="s">
        <v>243</v>
      </c>
      <c r="B708" s="215">
        <v>115809</v>
      </c>
      <c r="C708" s="215" t="s">
        <v>136</v>
      </c>
      <c r="D708" s="215" t="s">
        <v>137</v>
      </c>
      <c r="E708" s="215">
        <v>70455052</v>
      </c>
      <c r="F708" s="215">
        <v>10</v>
      </c>
      <c r="G708" s="215" t="s">
        <v>713</v>
      </c>
      <c r="H708" s="221" t="s">
        <v>1725</v>
      </c>
      <c r="I708" s="234" t="s">
        <v>978</v>
      </c>
      <c r="J708" s="207">
        <v>1086.1300000000001</v>
      </c>
      <c r="K708" s="211"/>
      <c r="L708" s="127" t="str">
        <f t="shared" si="108"/>
        <v>0070455052000010</v>
      </c>
      <c r="M708" s="127">
        <f t="shared" ref="M708:M771" si="114">LEN(L708)</f>
        <v>16</v>
      </c>
      <c r="N708" s="127" t="str">
        <f t="shared" si="109"/>
        <v>00000000/Z_CMP</v>
      </c>
      <c r="O708" s="236">
        <f t="shared" si="110"/>
        <v>0</v>
      </c>
      <c r="P708" s="236">
        <f t="shared" si="111"/>
        <v>0</v>
      </c>
      <c r="Q708" s="236">
        <f t="shared" si="111"/>
        <v>0</v>
      </c>
      <c r="R708" s="236">
        <f t="shared" si="111"/>
        <v>0</v>
      </c>
      <c r="S708" s="238">
        <f>IF(O708=1,0,IF(P708=1,'WHT Rates - MPEG HEVC VIA'!$H$3,IF(Q708=1,'WHT Rates - MPEG HEVC VIA'!$H$11,IF(R708=1,'Via Summary'!$B$9,_xlfn.XLOOKUP(D708,'WHT Rates'!$B$4:$B$56,'WHT Rates'!$C$4:$C$56)/100))))</f>
        <v>0</v>
      </c>
      <c r="T708" s="244">
        <f t="shared" si="112"/>
        <v>0</v>
      </c>
      <c r="U708" s="238">
        <f>IF(O708=1,0,IF(P708=1,'WHT Rates - MPEG HEVC VIA'!$H$3,IF(Q708=1,'WHT Rates - MPEG HEVC VIA'!$H$11,IF(R708=1,'Via Summary'!$B$9,_xlfn.XLOOKUP(D708,'WHT Rates'!$B$4:$B$56,'WHT Rates'!$E$4:$E$56)/100))))</f>
        <v>0</v>
      </c>
      <c r="V708" s="244">
        <f t="shared" si="113"/>
        <v>0</v>
      </c>
      <c r="W708" s="251"/>
      <c r="X708" s="128">
        <f t="shared" si="106"/>
        <v>0</v>
      </c>
      <c r="Y708" s="128">
        <f t="shared" si="107"/>
        <v>0</v>
      </c>
      <c r="Z708" s="251"/>
      <c r="AA708" s="251"/>
      <c r="AB708" s="251"/>
    </row>
    <row r="709" spans="1:28" s="127" customFormat="1" x14ac:dyDescent="0.35">
      <c r="A709" s="214" t="s">
        <v>243</v>
      </c>
      <c r="B709" s="215">
        <v>115809</v>
      </c>
      <c r="C709" s="215" t="s">
        <v>136</v>
      </c>
      <c r="D709" s="215" t="s">
        <v>137</v>
      </c>
      <c r="E709" s="215">
        <v>70455052</v>
      </c>
      <c r="F709" s="215">
        <v>20</v>
      </c>
      <c r="G709" s="215" t="s">
        <v>713</v>
      </c>
      <c r="H709" s="221" t="s">
        <v>1726</v>
      </c>
      <c r="I709" s="234" t="s">
        <v>978</v>
      </c>
      <c r="J709" s="207">
        <v>874.87</v>
      </c>
      <c r="K709" s="211"/>
      <c r="L709" s="127" t="str">
        <f t="shared" si="108"/>
        <v>0070455052000020</v>
      </c>
      <c r="M709" s="127">
        <f t="shared" si="114"/>
        <v>16</v>
      </c>
      <c r="N709" s="127" t="str">
        <f t="shared" si="109"/>
        <v>00000000/Z_CMP</v>
      </c>
      <c r="O709" s="236">
        <f t="shared" si="110"/>
        <v>0</v>
      </c>
      <c r="P709" s="236">
        <f t="shared" si="111"/>
        <v>0</v>
      </c>
      <c r="Q709" s="236">
        <f t="shared" si="111"/>
        <v>0</v>
      </c>
      <c r="R709" s="236">
        <f t="shared" si="111"/>
        <v>0</v>
      </c>
      <c r="S709" s="238">
        <f>IF(O709=1,0,IF(P709=1,'WHT Rates - MPEG HEVC VIA'!$H$3,IF(Q709=1,'WHT Rates - MPEG HEVC VIA'!$H$11,IF(R709=1,'Via Summary'!$B$9,_xlfn.XLOOKUP(D709,'WHT Rates'!$B$4:$B$56,'WHT Rates'!$C$4:$C$56)/100))))</f>
        <v>0</v>
      </c>
      <c r="T709" s="244">
        <f t="shared" si="112"/>
        <v>0</v>
      </c>
      <c r="U709" s="238">
        <f>IF(O709=1,0,IF(P709=1,'WHT Rates - MPEG HEVC VIA'!$H$3,IF(Q709=1,'WHT Rates - MPEG HEVC VIA'!$H$11,IF(R709=1,'Via Summary'!$B$9,_xlfn.XLOOKUP(D709,'WHT Rates'!$B$4:$B$56,'WHT Rates'!$E$4:$E$56)/100))))</f>
        <v>0</v>
      </c>
      <c r="V709" s="244">
        <f t="shared" si="113"/>
        <v>0</v>
      </c>
      <c r="W709" s="251"/>
      <c r="X709" s="128">
        <f t="shared" si="106"/>
        <v>0</v>
      </c>
      <c r="Y709" s="128">
        <f t="shared" si="107"/>
        <v>0</v>
      </c>
      <c r="Z709" s="251"/>
      <c r="AA709" s="251"/>
      <c r="AB709" s="251"/>
    </row>
    <row r="710" spans="1:28" s="127" customFormat="1" x14ac:dyDescent="0.35">
      <c r="A710" s="214" t="s">
        <v>92</v>
      </c>
      <c r="B710" s="215">
        <v>105240</v>
      </c>
      <c r="C710" s="215" t="s">
        <v>77</v>
      </c>
      <c r="D710" s="215" t="s">
        <v>78</v>
      </c>
      <c r="E710" s="215">
        <v>70455018</v>
      </c>
      <c r="F710" s="215">
        <v>10</v>
      </c>
      <c r="G710" s="215" t="s">
        <v>704</v>
      </c>
      <c r="H710" s="221" t="s">
        <v>1727</v>
      </c>
      <c r="I710" s="234" t="s">
        <v>989</v>
      </c>
      <c r="J710" s="207">
        <v>207637.2</v>
      </c>
      <c r="K710" s="211"/>
      <c r="L710" s="127" t="str">
        <f t="shared" si="108"/>
        <v>0070455018000010</v>
      </c>
      <c r="M710" s="127">
        <f t="shared" si="114"/>
        <v>16</v>
      </c>
      <c r="N710" s="127" t="str">
        <f t="shared" si="109"/>
        <v>00000000/Z_CVD</v>
      </c>
      <c r="O710" s="236">
        <f t="shared" si="110"/>
        <v>0</v>
      </c>
      <c r="P710" s="236">
        <f t="shared" si="111"/>
        <v>0</v>
      </c>
      <c r="Q710" s="236">
        <f t="shared" si="111"/>
        <v>0</v>
      </c>
      <c r="R710" s="236">
        <f t="shared" si="111"/>
        <v>0</v>
      </c>
      <c r="S710" s="238">
        <f>IF(O710=1,0,IF(P710=1,'WHT Rates - MPEG HEVC VIA'!$H$3,IF(Q710=1,'WHT Rates - MPEG HEVC VIA'!$H$11,IF(R710=1,'Via Summary'!$B$9,_xlfn.XLOOKUP(D710,'WHT Rates'!$B$4:$B$56,'WHT Rates'!$C$4:$C$56)/100))))</f>
        <v>0</v>
      </c>
      <c r="T710" s="244">
        <f t="shared" si="112"/>
        <v>0</v>
      </c>
      <c r="U710" s="238">
        <f>IF(O710=1,0,IF(P710=1,'WHT Rates - MPEG HEVC VIA'!$H$3,IF(Q710=1,'WHT Rates - MPEG HEVC VIA'!$H$11,IF(R710=1,'Via Summary'!$B$9,_xlfn.XLOOKUP(D710,'WHT Rates'!$B$4:$B$56,'WHT Rates'!$E$4:$E$56)/100))))</f>
        <v>0</v>
      </c>
      <c r="V710" s="244">
        <f t="shared" si="113"/>
        <v>0</v>
      </c>
      <c r="W710" s="251"/>
      <c r="X710" s="128">
        <f t="shared" si="106"/>
        <v>0</v>
      </c>
      <c r="Y710" s="128">
        <f t="shared" si="107"/>
        <v>0</v>
      </c>
      <c r="Z710" s="251"/>
      <c r="AA710" s="251"/>
      <c r="AB710" s="251"/>
    </row>
    <row r="711" spans="1:28" s="127" customFormat="1" x14ac:dyDescent="0.35">
      <c r="A711" s="214" t="s">
        <v>92</v>
      </c>
      <c r="B711" s="215">
        <v>105240</v>
      </c>
      <c r="C711" s="215" t="s">
        <v>77</v>
      </c>
      <c r="D711" s="215" t="s">
        <v>78</v>
      </c>
      <c r="E711" s="215">
        <v>70455018</v>
      </c>
      <c r="F711" s="215">
        <v>20</v>
      </c>
      <c r="G711" s="215" t="s">
        <v>704</v>
      </c>
      <c r="H711" s="221" t="s">
        <v>1728</v>
      </c>
      <c r="I711" s="234" t="s">
        <v>989</v>
      </c>
      <c r="J711" s="207">
        <v>1.03</v>
      </c>
      <c r="K711" s="211"/>
      <c r="L711" s="127" t="str">
        <f t="shared" si="108"/>
        <v>0070455018000020</v>
      </c>
      <c r="M711" s="127">
        <f t="shared" si="114"/>
        <v>16</v>
      </c>
      <c r="N711" s="127" t="str">
        <f t="shared" si="109"/>
        <v>00000000/Z_CVD</v>
      </c>
      <c r="O711" s="236">
        <f t="shared" si="110"/>
        <v>0</v>
      </c>
      <c r="P711" s="236">
        <f t="shared" si="111"/>
        <v>0</v>
      </c>
      <c r="Q711" s="236">
        <f t="shared" si="111"/>
        <v>0</v>
      </c>
      <c r="R711" s="236">
        <f t="shared" si="111"/>
        <v>0</v>
      </c>
      <c r="S711" s="238">
        <f>IF(O711=1,0,IF(P711=1,'WHT Rates - MPEG HEVC VIA'!$H$3,IF(Q711=1,'WHT Rates - MPEG HEVC VIA'!$H$11,IF(R711=1,'Via Summary'!$B$9,_xlfn.XLOOKUP(D711,'WHT Rates'!$B$4:$B$56,'WHT Rates'!$C$4:$C$56)/100))))</f>
        <v>0</v>
      </c>
      <c r="T711" s="244">
        <f t="shared" si="112"/>
        <v>0</v>
      </c>
      <c r="U711" s="238">
        <f>IF(O711=1,0,IF(P711=1,'WHT Rates - MPEG HEVC VIA'!$H$3,IF(Q711=1,'WHT Rates - MPEG HEVC VIA'!$H$11,IF(R711=1,'Via Summary'!$B$9,_xlfn.XLOOKUP(D711,'WHT Rates'!$B$4:$B$56,'WHT Rates'!$E$4:$E$56)/100))))</f>
        <v>0</v>
      </c>
      <c r="V711" s="244">
        <f t="shared" si="113"/>
        <v>0</v>
      </c>
      <c r="W711" s="251"/>
      <c r="X711" s="128">
        <f t="shared" si="106"/>
        <v>0</v>
      </c>
      <c r="Y711" s="128">
        <f t="shared" si="107"/>
        <v>0</v>
      </c>
      <c r="Z711" s="251"/>
      <c r="AA711" s="251"/>
      <c r="AB711" s="251"/>
    </row>
    <row r="712" spans="1:28" s="127" customFormat="1" x14ac:dyDescent="0.35">
      <c r="A712" s="214" t="s">
        <v>92</v>
      </c>
      <c r="B712" s="215">
        <v>105240</v>
      </c>
      <c r="C712" s="215" t="s">
        <v>77</v>
      </c>
      <c r="D712" s="215" t="s">
        <v>78</v>
      </c>
      <c r="E712" s="215">
        <v>70455018</v>
      </c>
      <c r="F712" s="215">
        <v>30</v>
      </c>
      <c r="G712" s="215" t="s">
        <v>704</v>
      </c>
      <c r="H712" s="221" t="s">
        <v>1729</v>
      </c>
      <c r="I712" s="234" t="s">
        <v>989</v>
      </c>
      <c r="J712" s="207">
        <v>40399.769999999997</v>
      </c>
      <c r="K712" s="211"/>
      <c r="L712" s="127" t="str">
        <f t="shared" si="108"/>
        <v>0070455018000030</v>
      </c>
      <c r="M712" s="127">
        <f t="shared" si="114"/>
        <v>16</v>
      </c>
      <c r="N712" s="127" t="str">
        <f t="shared" si="109"/>
        <v>00000000/Z_CVD</v>
      </c>
      <c r="O712" s="236">
        <f t="shared" si="110"/>
        <v>0</v>
      </c>
      <c r="P712" s="236">
        <f t="shared" si="111"/>
        <v>0</v>
      </c>
      <c r="Q712" s="236">
        <f t="shared" si="111"/>
        <v>0</v>
      </c>
      <c r="R712" s="236">
        <f t="shared" si="111"/>
        <v>0</v>
      </c>
      <c r="S712" s="238">
        <f>IF(O712=1,0,IF(P712=1,'WHT Rates - MPEG HEVC VIA'!$H$3,IF(Q712=1,'WHT Rates - MPEG HEVC VIA'!$H$11,IF(R712=1,'Via Summary'!$B$9,_xlfn.XLOOKUP(D712,'WHT Rates'!$B$4:$B$56,'WHT Rates'!$C$4:$C$56)/100))))</f>
        <v>0</v>
      </c>
      <c r="T712" s="244">
        <f t="shared" si="112"/>
        <v>0</v>
      </c>
      <c r="U712" s="238">
        <f>IF(O712=1,0,IF(P712=1,'WHT Rates - MPEG HEVC VIA'!$H$3,IF(Q712=1,'WHT Rates - MPEG HEVC VIA'!$H$11,IF(R712=1,'Via Summary'!$B$9,_xlfn.XLOOKUP(D712,'WHT Rates'!$B$4:$B$56,'WHT Rates'!$E$4:$E$56)/100))))</f>
        <v>0</v>
      </c>
      <c r="V712" s="244">
        <f t="shared" si="113"/>
        <v>0</v>
      </c>
      <c r="W712" s="251"/>
      <c r="X712" s="128">
        <f t="shared" si="106"/>
        <v>0</v>
      </c>
      <c r="Y712" s="128">
        <f t="shared" si="107"/>
        <v>0</v>
      </c>
      <c r="Z712" s="251"/>
      <c r="AA712" s="251"/>
      <c r="AB712" s="251"/>
    </row>
    <row r="713" spans="1:28" s="127" customFormat="1" x14ac:dyDescent="0.35">
      <c r="A713" s="214" t="s">
        <v>92</v>
      </c>
      <c r="B713" s="215">
        <v>105240</v>
      </c>
      <c r="C713" s="215" t="s">
        <v>77</v>
      </c>
      <c r="D713" s="215" t="s">
        <v>78</v>
      </c>
      <c r="E713" s="215">
        <v>70455018</v>
      </c>
      <c r="F713" s="215">
        <v>40</v>
      </c>
      <c r="G713" s="215" t="s">
        <v>707</v>
      </c>
      <c r="H713" s="221" t="s">
        <v>1730</v>
      </c>
      <c r="I713" s="234" t="s">
        <v>989</v>
      </c>
      <c r="J713" s="207">
        <v>93890</v>
      </c>
      <c r="K713" s="211"/>
      <c r="L713" s="127" t="str">
        <f t="shared" si="108"/>
        <v>0070455018000040</v>
      </c>
      <c r="M713" s="127">
        <f t="shared" si="114"/>
        <v>16</v>
      </c>
      <c r="N713" s="127" t="str">
        <f t="shared" si="109"/>
        <v>00000000/Z_SDC</v>
      </c>
      <c r="O713" s="236">
        <f t="shared" si="110"/>
        <v>0</v>
      </c>
      <c r="P713" s="236">
        <f t="shared" si="111"/>
        <v>0</v>
      </c>
      <c r="Q713" s="236">
        <f t="shared" si="111"/>
        <v>0</v>
      </c>
      <c r="R713" s="236">
        <f t="shared" si="111"/>
        <v>0</v>
      </c>
      <c r="S713" s="238">
        <f>IF(O713=1,0,IF(P713=1,'WHT Rates - MPEG HEVC VIA'!$H$3,IF(Q713=1,'WHT Rates - MPEG HEVC VIA'!$H$11,IF(R713=1,'Via Summary'!$B$9,_xlfn.XLOOKUP(D713,'WHT Rates'!$B$4:$B$56,'WHT Rates'!$C$4:$C$56)/100))))</f>
        <v>0</v>
      </c>
      <c r="T713" s="244">
        <f t="shared" si="112"/>
        <v>0</v>
      </c>
      <c r="U713" s="238">
        <f>IF(O713=1,0,IF(P713=1,'WHT Rates - MPEG HEVC VIA'!$H$3,IF(Q713=1,'WHT Rates - MPEG HEVC VIA'!$H$11,IF(R713=1,'Via Summary'!$B$9,_xlfn.XLOOKUP(D713,'WHT Rates'!$B$4:$B$56,'WHT Rates'!$E$4:$E$56)/100))))</f>
        <v>0</v>
      </c>
      <c r="V713" s="244">
        <f t="shared" si="113"/>
        <v>0</v>
      </c>
      <c r="W713" s="251"/>
      <c r="X713" s="128">
        <f t="shared" si="106"/>
        <v>0</v>
      </c>
      <c r="Y713" s="128">
        <f t="shared" si="107"/>
        <v>0</v>
      </c>
      <c r="Z713" s="251"/>
      <c r="AA713" s="251"/>
      <c r="AB713" s="251"/>
    </row>
    <row r="714" spans="1:28" s="127" customFormat="1" x14ac:dyDescent="0.35">
      <c r="A714" s="214" t="s">
        <v>93</v>
      </c>
      <c r="B714" s="215">
        <v>105241</v>
      </c>
      <c r="C714" s="215" t="s">
        <v>77</v>
      </c>
      <c r="D714" s="215" t="s">
        <v>78</v>
      </c>
      <c r="E714" s="215">
        <v>70455031</v>
      </c>
      <c r="F714" s="215">
        <v>10</v>
      </c>
      <c r="G714" s="215" t="s">
        <v>732</v>
      </c>
      <c r="H714" s="221" t="s">
        <v>1731</v>
      </c>
      <c r="I714" s="234" t="s">
        <v>979</v>
      </c>
      <c r="J714" s="207">
        <v>3219</v>
      </c>
      <c r="K714" s="211"/>
      <c r="L714" s="127" t="str">
        <f t="shared" si="108"/>
        <v>0070455031000010</v>
      </c>
      <c r="M714" s="127">
        <f t="shared" si="114"/>
        <v>16</v>
      </c>
      <c r="N714" s="127" t="str">
        <f t="shared" si="109"/>
        <v>00000000/Z_STM</v>
      </c>
      <c r="O714" s="236">
        <f t="shared" si="110"/>
        <v>0</v>
      </c>
      <c r="P714" s="236">
        <f t="shared" si="111"/>
        <v>0</v>
      </c>
      <c r="Q714" s="236">
        <f t="shared" si="111"/>
        <v>0</v>
      </c>
      <c r="R714" s="236">
        <f t="shared" si="111"/>
        <v>0</v>
      </c>
      <c r="S714" s="238">
        <f>IF(O714=1,0,IF(P714=1,'WHT Rates - MPEG HEVC VIA'!$H$3,IF(Q714=1,'WHT Rates - MPEG HEVC VIA'!$H$11,IF(R714=1,'Via Summary'!$B$9,_xlfn.XLOOKUP(D714,'WHT Rates'!$B$4:$B$56,'WHT Rates'!$C$4:$C$56)/100))))</f>
        <v>0</v>
      </c>
      <c r="T714" s="244">
        <f t="shared" si="112"/>
        <v>0</v>
      </c>
      <c r="U714" s="238">
        <f>IF(O714=1,0,IF(P714=1,'WHT Rates - MPEG HEVC VIA'!$H$3,IF(Q714=1,'WHT Rates - MPEG HEVC VIA'!$H$11,IF(R714=1,'Via Summary'!$B$9,_xlfn.XLOOKUP(D714,'WHT Rates'!$B$4:$B$56,'WHT Rates'!$E$4:$E$56)/100))))</f>
        <v>0</v>
      </c>
      <c r="V714" s="244">
        <f t="shared" si="113"/>
        <v>0</v>
      </c>
      <c r="W714" s="251"/>
      <c r="X714" s="128">
        <f t="shared" si="106"/>
        <v>0</v>
      </c>
      <c r="Y714" s="128">
        <f t="shared" si="107"/>
        <v>0</v>
      </c>
      <c r="Z714" s="251"/>
      <c r="AA714" s="251"/>
      <c r="AB714" s="251"/>
    </row>
    <row r="715" spans="1:28" s="127" customFormat="1" x14ac:dyDescent="0.35">
      <c r="A715" s="214" t="s">
        <v>93</v>
      </c>
      <c r="B715" s="215">
        <v>105241</v>
      </c>
      <c r="C715" s="215" t="s">
        <v>77</v>
      </c>
      <c r="D715" s="215" t="s">
        <v>78</v>
      </c>
      <c r="E715" s="215">
        <v>70455044</v>
      </c>
      <c r="F715" s="215">
        <v>10</v>
      </c>
      <c r="G715" s="215" t="s">
        <v>743</v>
      </c>
      <c r="H715" s="221" t="s">
        <v>1732</v>
      </c>
      <c r="I715" s="234" t="s">
        <v>982</v>
      </c>
      <c r="J715" s="207">
        <v>3978</v>
      </c>
      <c r="K715" s="211"/>
      <c r="L715" s="127" t="str">
        <f t="shared" si="108"/>
        <v>0070455044000010</v>
      </c>
      <c r="M715" s="127">
        <f t="shared" si="114"/>
        <v>16</v>
      </c>
      <c r="N715" s="127" t="str">
        <f t="shared" si="109"/>
        <v>00000000/Z_DSDI</v>
      </c>
      <c r="O715" s="236">
        <f t="shared" si="110"/>
        <v>0</v>
      </c>
      <c r="P715" s="236">
        <f t="shared" si="111"/>
        <v>0</v>
      </c>
      <c r="Q715" s="236">
        <f t="shared" si="111"/>
        <v>0</v>
      </c>
      <c r="R715" s="236">
        <f t="shared" si="111"/>
        <v>0</v>
      </c>
      <c r="S715" s="238">
        <f>IF(O715=1,0,IF(P715=1,'WHT Rates - MPEG HEVC VIA'!$H$3,IF(Q715=1,'WHT Rates - MPEG HEVC VIA'!$H$11,IF(R715=1,'Via Summary'!$B$9,_xlfn.XLOOKUP(D715,'WHT Rates'!$B$4:$B$56,'WHT Rates'!$C$4:$C$56)/100))))</f>
        <v>0</v>
      </c>
      <c r="T715" s="244">
        <f t="shared" si="112"/>
        <v>0</v>
      </c>
      <c r="U715" s="238">
        <f>IF(O715=1,0,IF(P715=1,'WHT Rates - MPEG HEVC VIA'!$H$3,IF(Q715=1,'WHT Rates - MPEG HEVC VIA'!$H$11,IF(R715=1,'Via Summary'!$B$9,_xlfn.XLOOKUP(D715,'WHT Rates'!$B$4:$B$56,'WHT Rates'!$E$4:$E$56)/100))))</f>
        <v>0</v>
      </c>
      <c r="V715" s="244">
        <f t="shared" si="113"/>
        <v>0</v>
      </c>
      <c r="W715" s="251"/>
      <c r="X715" s="128">
        <f t="shared" si="106"/>
        <v>0</v>
      </c>
      <c r="Y715" s="128">
        <f t="shared" si="107"/>
        <v>0</v>
      </c>
      <c r="Z715" s="251"/>
      <c r="AA715" s="251"/>
      <c r="AB715" s="251"/>
    </row>
    <row r="716" spans="1:28" s="127" customFormat="1" x14ac:dyDescent="0.35">
      <c r="A716" s="214" t="s">
        <v>93</v>
      </c>
      <c r="B716" s="215">
        <v>105241</v>
      </c>
      <c r="C716" s="215" t="s">
        <v>77</v>
      </c>
      <c r="D716" s="215" t="s">
        <v>78</v>
      </c>
      <c r="E716" s="215">
        <v>70455044</v>
      </c>
      <c r="F716" s="215">
        <v>20</v>
      </c>
      <c r="G716" s="215" t="s">
        <v>722</v>
      </c>
      <c r="H716" s="221" t="s">
        <v>1733</v>
      </c>
      <c r="I716" s="234" t="s">
        <v>982</v>
      </c>
      <c r="J716" s="207">
        <v>263</v>
      </c>
      <c r="K716" s="211"/>
      <c r="L716" s="127" t="str">
        <f t="shared" si="108"/>
        <v>0070455044000020</v>
      </c>
      <c r="M716" s="127">
        <f t="shared" si="114"/>
        <v>16</v>
      </c>
      <c r="N716" s="127" t="str">
        <f t="shared" si="109"/>
        <v>00000000/Z_DSNI</v>
      </c>
      <c r="O716" s="236">
        <f t="shared" si="110"/>
        <v>0</v>
      </c>
      <c r="P716" s="236">
        <f t="shared" si="111"/>
        <v>0</v>
      </c>
      <c r="Q716" s="236">
        <f t="shared" si="111"/>
        <v>0</v>
      </c>
      <c r="R716" s="236">
        <f t="shared" si="111"/>
        <v>0</v>
      </c>
      <c r="S716" s="238">
        <f>IF(O716=1,0,IF(P716=1,'WHT Rates - MPEG HEVC VIA'!$H$3,IF(Q716=1,'WHT Rates - MPEG HEVC VIA'!$H$11,IF(R716=1,'Via Summary'!$B$9,_xlfn.XLOOKUP(D716,'WHT Rates'!$B$4:$B$56,'WHT Rates'!$C$4:$C$56)/100))))</f>
        <v>0</v>
      </c>
      <c r="T716" s="244">
        <f t="shared" si="112"/>
        <v>0</v>
      </c>
      <c r="U716" s="238">
        <f>IF(O716=1,0,IF(P716=1,'WHT Rates - MPEG HEVC VIA'!$H$3,IF(Q716=1,'WHT Rates - MPEG HEVC VIA'!$H$11,IF(R716=1,'Via Summary'!$B$9,_xlfn.XLOOKUP(D716,'WHT Rates'!$B$4:$B$56,'WHT Rates'!$E$4:$E$56)/100))))</f>
        <v>0</v>
      </c>
      <c r="V716" s="244">
        <f t="shared" si="113"/>
        <v>0</v>
      </c>
      <c r="W716" s="251"/>
      <c r="X716" s="128">
        <f t="shared" si="106"/>
        <v>0</v>
      </c>
      <c r="Y716" s="128">
        <f t="shared" si="107"/>
        <v>0</v>
      </c>
      <c r="Z716" s="251"/>
      <c r="AA716" s="251"/>
      <c r="AB716" s="251"/>
    </row>
    <row r="717" spans="1:28" s="127" customFormat="1" x14ac:dyDescent="0.35">
      <c r="A717" s="214" t="s">
        <v>297</v>
      </c>
      <c r="B717" s="215">
        <v>125364</v>
      </c>
      <c r="C717" s="215" t="s">
        <v>136</v>
      </c>
      <c r="D717" s="215" t="s">
        <v>137</v>
      </c>
      <c r="E717" s="215">
        <v>70454764</v>
      </c>
      <c r="F717" s="215">
        <v>10</v>
      </c>
      <c r="G717" s="215" t="s">
        <v>736</v>
      </c>
      <c r="H717" s="221" t="s">
        <v>1734</v>
      </c>
      <c r="I717" s="234" t="s">
        <v>982</v>
      </c>
      <c r="J717" s="207">
        <v>39715</v>
      </c>
      <c r="K717" s="211"/>
      <c r="L717" s="127" t="str">
        <f t="shared" si="108"/>
        <v>0070454764000010</v>
      </c>
      <c r="M717" s="127">
        <f t="shared" si="114"/>
        <v>16</v>
      </c>
      <c r="N717" s="127" t="str">
        <f t="shared" si="109"/>
        <v>00000000/Z_DSNR</v>
      </c>
      <c r="O717" s="236">
        <f t="shared" si="110"/>
        <v>0</v>
      </c>
      <c r="P717" s="236">
        <f t="shared" si="111"/>
        <v>0</v>
      </c>
      <c r="Q717" s="236">
        <f t="shared" si="111"/>
        <v>0</v>
      </c>
      <c r="R717" s="236">
        <f t="shared" si="111"/>
        <v>0</v>
      </c>
      <c r="S717" s="238">
        <f>IF(O717=1,0,IF(P717=1,'WHT Rates - MPEG HEVC VIA'!$H$3,IF(Q717=1,'WHT Rates - MPEG HEVC VIA'!$H$11,IF(R717=1,'Via Summary'!$B$9,_xlfn.XLOOKUP(D717,'WHT Rates'!$B$4:$B$56,'WHT Rates'!$C$4:$C$56)/100))))</f>
        <v>0</v>
      </c>
      <c r="T717" s="244">
        <f t="shared" si="112"/>
        <v>0</v>
      </c>
      <c r="U717" s="238">
        <f>IF(O717=1,0,IF(P717=1,'WHT Rates - MPEG HEVC VIA'!$H$3,IF(Q717=1,'WHT Rates - MPEG HEVC VIA'!$H$11,IF(R717=1,'Via Summary'!$B$9,_xlfn.XLOOKUP(D717,'WHT Rates'!$B$4:$B$56,'WHT Rates'!$E$4:$E$56)/100))))</f>
        <v>0</v>
      </c>
      <c r="V717" s="244">
        <f t="shared" si="113"/>
        <v>0</v>
      </c>
      <c r="W717" s="251"/>
      <c r="X717" s="128">
        <f t="shared" si="106"/>
        <v>0</v>
      </c>
      <c r="Y717" s="128">
        <f t="shared" si="107"/>
        <v>0</v>
      </c>
      <c r="Z717" s="251"/>
      <c r="AA717" s="251"/>
      <c r="AB717" s="251"/>
    </row>
    <row r="718" spans="1:28" s="127" customFormat="1" x14ac:dyDescent="0.35">
      <c r="A718" s="214" t="s">
        <v>10</v>
      </c>
      <c r="B718" s="215">
        <v>104943</v>
      </c>
      <c r="C718" s="215" t="s">
        <v>11</v>
      </c>
      <c r="D718" s="215" t="s">
        <v>12</v>
      </c>
      <c r="E718" s="215">
        <v>70454698</v>
      </c>
      <c r="F718" s="215">
        <v>10</v>
      </c>
      <c r="G718" s="215" t="s">
        <v>699</v>
      </c>
      <c r="H718" s="221" t="s">
        <v>1735</v>
      </c>
      <c r="I718" s="234" t="s">
        <v>979</v>
      </c>
      <c r="J718" s="207">
        <v>17767.55</v>
      </c>
      <c r="K718" s="211">
        <v>0</v>
      </c>
      <c r="L718" s="127" t="str">
        <f t="shared" si="108"/>
        <v>0070454698000010</v>
      </c>
      <c r="M718" s="127">
        <f t="shared" si="114"/>
        <v>16</v>
      </c>
      <c r="N718" s="127" t="str">
        <f t="shared" si="109"/>
        <v>00000000/Z_W8PB</v>
      </c>
      <c r="O718" s="236">
        <f t="shared" si="110"/>
        <v>0</v>
      </c>
      <c r="P718" s="236">
        <f t="shared" si="111"/>
        <v>0</v>
      </c>
      <c r="Q718" s="236">
        <f t="shared" si="111"/>
        <v>0</v>
      </c>
      <c r="R718" s="236">
        <f t="shared" si="111"/>
        <v>0</v>
      </c>
      <c r="S718" s="238">
        <f>IF(O718=1,0,IF(P718=1,'WHT Rates - MPEG HEVC VIA'!$H$3,IF(Q718=1,'WHT Rates - MPEG HEVC VIA'!$H$11,IF(R718=1,'Via Summary'!$B$9,_xlfn.XLOOKUP(D718,'WHT Rates'!$B$4:$B$56,'WHT Rates'!$C$4:$C$56)/100))))</f>
        <v>0.15</v>
      </c>
      <c r="T718" s="244">
        <f t="shared" si="112"/>
        <v>2665.1324999999997</v>
      </c>
      <c r="U718" s="238">
        <f>IF(O718=1,0,IF(P718=1,'WHT Rates - MPEG HEVC VIA'!$H$3,IF(Q718=1,'WHT Rates - MPEG HEVC VIA'!$H$11,IF(R718=1,'Via Summary'!$B$9,_xlfn.XLOOKUP(D718,'WHT Rates'!$B$4:$B$56,'WHT Rates'!$E$4:$E$56)/100))))</f>
        <v>0.15</v>
      </c>
      <c r="V718" s="244">
        <f t="shared" si="113"/>
        <v>0</v>
      </c>
      <c r="W718" s="251"/>
      <c r="X718" s="128">
        <f t="shared" si="106"/>
        <v>-2665.13</v>
      </c>
      <c r="Y718" s="128">
        <f t="shared" si="107"/>
        <v>0</v>
      </c>
      <c r="Z718" s="251"/>
      <c r="AA718" s="251"/>
      <c r="AB718" s="251"/>
    </row>
    <row r="719" spans="1:28" s="127" customFormat="1" x14ac:dyDescent="0.35">
      <c r="A719" s="214" t="s">
        <v>10</v>
      </c>
      <c r="B719" s="215">
        <v>104943</v>
      </c>
      <c r="C719" s="215" t="s">
        <v>11</v>
      </c>
      <c r="D719" s="215" t="s">
        <v>12</v>
      </c>
      <c r="E719" s="215">
        <v>70454698</v>
      </c>
      <c r="F719" s="215">
        <v>20</v>
      </c>
      <c r="G719" s="215" t="s">
        <v>711</v>
      </c>
      <c r="H719" s="221" t="s">
        <v>1736</v>
      </c>
      <c r="I719" s="234" t="s">
        <v>979</v>
      </c>
      <c r="J719" s="207"/>
      <c r="K719" s="211">
        <v>28236.39</v>
      </c>
      <c r="L719" s="127" t="str">
        <f t="shared" si="108"/>
        <v>0070454698000020</v>
      </c>
      <c r="M719" s="127">
        <f t="shared" si="114"/>
        <v>16</v>
      </c>
      <c r="N719" s="127" t="str">
        <f t="shared" si="109"/>
        <v>00000000/Z_MTB</v>
      </c>
      <c r="O719" s="236">
        <f t="shared" si="110"/>
        <v>0</v>
      </c>
      <c r="P719" s="236">
        <f t="shared" si="111"/>
        <v>0</v>
      </c>
      <c r="Q719" s="236">
        <f t="shared" si="111"/>
        <v>0</v>
      </c>
      <c r="R719" s="236">
        <f t="shared" si="111"/>
        <v>0</v>
      </c>
      <c r="S719" s="238">
        <f>IF(O719=1,0,IF(P719=1,'WHT Rates - MPEG HEVC VIA'!$H$3,IF(Q719=1,'WHT Rates - MPEG HEVC VIA'!$H$11,IF(R719=1,'Via Summary'!$B$9,_xlfn.XLOOKUP(D719,'WHT Rates'!$B$4:$B$56,'WHT Rates'!$C$4:$C$56)/100))))</f>
        <v>0.15</v>
      </c>
      <c r="T719" s="244">
        <f t="shared" si="112"/>
        <v>0</v>
      </c>
      <c r="U719" s="238">
        <f>IF(O719=1,0,IF(P719=1,'WHT Rates - MPEG HEVC VIA'!$H$3,IF(Q719=1,'WHT Rates - MPEG HEVC VIA'!$H$11,IF(R719=1,'Via Summary'!$B$9,_xlfn.XLOOKUP(D719,'WHT Rates'!$B$4:$B$56,'WHT Rates'!$E$4:$E$56)/100))))</f>
        <v>0.15</v>
      </c>
      <c r="V719" s="244">
        <f t="shared" si="113"/>
        <v>4235.4584999999997</v>
      </c>
      <c r="W719" s="251"/>
      <c r="X719" s="128">
        <f t="shared" si="106"/>
        <v>0</v>
      </c>
      <c r="Y719" s="128">
        <f t="shared" si="107"/>
        <v>-4235.46</v>
      </c>
      <c r="Z719" s="251"/>
      <c r="AA719" s="251"/>
      <c r="AB719" s="251"/>
    </row>
    <row r="720" spans="1:28" s="127" customFormat="1" x14ac:dyDescent="0.35">
      <c r="A720" s="214" t="s">
        <v>164</v>
      </c>
      <c r="B720" s="215">
        <v>105836</v>
      </c>
      <c r="C720" s="215" t="s">
        <v>136</v>
      </c>
      <c r="D720" s="215" t="s">
        <v>137</v>
      </c>
      <c r="E720" s="215">
        <v>70454977</v>
      </c>
      <c r="F720" s="215">
        <v>10</v>
      </c>
      <c r="G720" s="215" t="s">
        <v>694</v>
      </c>
      <c r="H720" s="221" t="s">
        <v>1737</v>
      </c>
      <c r="I720" s="234" t="s">
        <v>978</v>
      </c>
      <c r="J720" s="207">
        <v>15205.43</v>
      </c>
      <c r="K720" s="211"/>
      <c r="L720" s="127" t="str">
        <f t="shared" si="108"/>
        <v>0070454977000010</v>
      </c>
      <c r="M720" s="127">
        <f t="shared" si="114"/>
        <v>16</v>
      </c>
      <c r="N720" s="127" t="str">
        <f t="shared" si="109"/>
        <v>00000000/Z_DTV</v>
      </c>
      <c r="O720" s="236">
        <f t="shared" si="110"/>
        <v>0</v>
      </c>
      <c r="P720" s="236">
        <f t="shared" si="111"/>
        <v>0</v>
      </c>
      <c r="Q720" s="236">
        <f t="shared" si="111"/>
        <v>0</v>
      </c>
      <c r="R720" s="236">
        <f t="shared" si="111"/>
        <v>0</v>
      </c>
      <c r="S720" s="238">
        <f>IF(O720=1,0,IF(P720=1,'WHT Rates - MPEG HEVC VIA'!$H$3,IF(Q720=1,'WHT Rates - MPEG HEVC VIA'!$H$11,IF(R720=1,'Via Summary'!$B$9,_xlfn.XLOOKUP(D720,'WHT Rates'!$B$4:$B$56,'WHT Rates'!$C$4:$C$56)/100))))</f>
        <v>0</v>
      </c>
      <c r="T720" s="244">
        <f t="shared" si="112"/>
        <v>0</v>
      </c>
      <c r="U720" s="238">
        <f>IF(O720=1,0,IF(P720=1,'WHT Rates - MPEG HEVC VIA'!$H$3,IF(Q720=1,'WHT Rates - MPEG HEVC VIA'!$H$11,IF(R720=1,'Via Summary'!$B$9,_xlfn.XLOOKUP(D720,'WHT Rates'!$B$4:$B$56,'WHT Rates'!$E$4:$E$56)/100))))</f>
        <v>0</v>
      </c>
      <c r="V720" s="244">
        <f t="shared" si="113"/>
        <v>0</v>
      </c>
      <c r="W720" s="251"/>
      <c r="X720" s="128">
        <f t="shared" si="106"/>
        <v>0</v>
      </c>
      <c r="Y720" s="128">
        <f t="shared" si="107"/>
        <v>0</v>
      </c>
      <c r="Z720" s="251"/>
      <c r="AA720" s="251"/>
      <c r="AB720" s="251"/>
    </row>
    <row r="721" spans="1:28" s="127" customFormat="1" x14ac:dyDescent="0.35">
      <c r="A721" s="214" t="s">
        <v>164</v>
      </c>
      <c r="B721" s="215">
        <v>105836</v>
      </c>
      <c r="C721" s="215" t="s">
        <v>136</v>
      </c>
      <c r="D721" s="215" t="s">
        <v>137</v>
      </c>
      <c r="E721" s="215">
        <v>70454977</v>
      </c>
      <c r="F721" s="215">
        <v>20</v>
      </c>
      <c r="G721" s="215" t="s">
        <v>694</v>
      </c>
      <c r="H721" s="221" t="s">
        <v>1738</v>
      </c>
      <c r="I721" s="234" t="s">
        <v>978</v>
      </c>
      <c r="J721" s="207">
        <v>42.57</v>
      </c>
      <c r="K721" s="211"/>
      <c r="L721" s="127" t="str">
        <f t="shared" si="108"/>
        <v>0070454977000020</v>
      </c>
      <c r="M721" s="127">
        <f t="shared" si="114"/>
        <v>16</v>
      </c>
      <c r="N721" s="127" t="str">
        <f t="shared" si="109"/>
        <v>00000000/Z_DTV</v>
      </c>
      <c r="O721" s="236">
        <f t="shared" si="110"/>
        <v>0</v>
      </c>
      <c r="P721" s="236">
        <f t="shared" si="111"/>
        <v>0</v>
      </c>
      <c r="Q721" s="236">
        <f t="shared" si="111"/>
        <v>0</v>
      </c>
      <c r="R721" s="236">
        <f t="shared" si="111"/>
        <v>0</v>
      </c>
      <c r="S721" s="238">
        <f>IF(O721=1,0,IF(P721=1,'WHT Rates - MPEG HEVC VIA'!$H$3,IF(Q721=1,'WHT Rates - MPEG HEVC VIA'!$H$11,IF(R721=1,'Via Summary'!$B$9,_xlfn.XLOOKUP(D721,'WHT Rates'!$B$4:$B$56,'WHT Rates'!$C$4:$C$56)/100))))</f>
        <v>0</v>
      </c>
      <c r="T721" s="244">
        <f t="shared" si="112"/>
        <v>0</v>
      </c>
      <c r="U721" s="238">
        <f>IF(O721=1,0,IF(P721=1,'WHT Rates - MPEG HEVC VIA'!$H$3,IF(Q721=1,'WHT Rates - MPEG HEVC VIA'!$H$11,IF(R721=1,'Via Summary'!$B$9,_xlfn.XLOOKUP(D721,'WHT Rates'!$B$4:$B$56,'WHT Rates'!$E$4:$E$56)/100))))</f>
        <v>0</v>
      </c>
      <c r="V721" s="244">
        <f t="shared" si="113"/>
        <v>0</v>
      </c>
      <c r="W721" s="251"/>
      <c r="X721" s="128">
        <f t="shared" si="106"/>
        <v>0</v>
      </c>
      <c r="Y721" s="128">
        <f t="shared" si="107"/>
        <v>0</v>
      </c>
      <c r="Z721" s="251"/>
      <c r="AA721" s="251"/>
      <c r="AB721" s="251"/>
    </row>
    <row r="722" spans="1:28" s="127" customFormat="1" x14ac:dyDescent="0.35">
      <c r="A722" s="214" t="s">
        <v>133</v>
      </c>
      <c r="B722" s="215">
        <v>105393</v>
      </c>
      <c r="C722" s="215" t="s">
        <v>120</v>
      </c>
      <c r="D722" s="215" t="s">
        <v>121</v>
      </c>
      <c r="E722" s="215">
        <v>70454755</v>
      </c>
      <c r="F722" s="215">
        <v>10</v>
      </c>
      <c r="G722" s="215" t="s">
        <v>753</v>
      </c>
      <c r="H722" s="221" t="s">
        <v>1739</v>
      </c>
      <c r="I722" s="234" t="s">
        <v>979</v>
      </c>
      <c r="J722" s="207">
        <v>176068.99</v>
      </c>
      <c r="K722" s="211"/>
      <c r="L722" s="127" t="str">
        <f t="shared" si="108"/>
        <v>0070454755000010</v>
      </c>
      <c r="M722" s="127">
        <f t="shared" si="114"/>
        <v>16</v>
      </c>
      <c r="N722" s="127" t="str">
        <f t="shared" si="109"/>
        <v>00000000/Z_DVK</v>
      </c>
      <c r="O722" s="236">
        <f t="shared" si="110"/>
        <v>0</v>
      </c>
      <c r="P722" s="236">
        <f t="shared" si="111"/>
        <v>0</v>
      </c>
      <c r="Q722" s="236">
        <f t="shared" si="111"/>
        <v>0</v>
      </c>
      <c r="R722" s="236">
        <f t="shared" si="111"/>
        <v>0</v>
      </c>
      <c r="S722" s="238">
        <f>IF(O722=1,0,IF(P722=1,'WHT Rates - MPEG HEVC VIA'!$H$3,IF(Q722=1,'WHT Rates - MPEG HEVC VIA'!$H$11,IF(R722=1,'Via Summary'!$B$9,_xlfn.XLOOKUP(D722,'WHT Rates'!$B$4:$B$56,'WHT Rates'!$C$4:$C$56)/100))))</f>
        <v>0.2</v>
      </c>
      <c r="T722" s="244">
        <f t="shared" si="112"/>
        <v>35213.798000000003</v>
      </c>
      <c r="U722" s="238">
        <f>IF(O722=1,0,IF(P722=1,'WHT Rates - MPEG HEVC VIA'!$H$3,IF(Q722=1,'WHT Rates - MPEG HEVC VIA'!$H$11,IF(R722=1,'Via Summary'!$B$9,_xlfn.XLOOKUP(D722,'WHT Rates'!$B$4:$B$56,'WHT Rates'!$E$4:$E$56)/100))))</f>
        <v>0.1</v>
      </c>
      <c r="V722" s="244">
        <f t="shared" si="113"/>
        <v>0</v>
      </c>
      <c r="W722" s="251"/>
      <c r="X722" s="128">
        <f t="shared" si="106"/>
        <v>-35213.800000000003</v>
      </c>
      <c r="Y722" s="128">
        <f t="shared" si="107"/>
        <v>0</v>
      </c>
      <c r="Z722" s="251"/>
      <c r="AA722" s="251"/>
      <c r="AB722" s="251"/>
    </row>
    <row r="723" spans="1:28" s="127" customFormat="1" x14ac:dyDescent="0.35">
      <c r="A723" s="214" t="s">
        <v>133</v>
      </c>
      <c r="B723" s="215">
        <v>105393</v>
      </c>
      <c r="C723" s="215" t="s">
        <v>120</v>
      </c>
      <c r="D723" s="215" t="s">
        <v>121</v>
      </c>
      <c r="E723" s="215">
        <v>70454755</v>
      </c>
      <c r="F723" s="215">
        <v>20</v>
      </c>
      <c r="G723" s="215" t="s">
        <v>753</v>
      </c>
      <c r="H723" s="221" t="s">
        <v>1740</v>
      </c>
      <c r="I723" s="234" t="s">
        <v>979</v>
      </c>
      <c r="J723" s="207">
        <v>8271.81</v>
      </c>
      <c r="K723" s="211"/>
      <c r="L723" s="127" t="str">
        <f t="shared" si="108"/>
        <v>0070454755000020</v>
      </c>
      <c r="M723" s="127">
        <f t="shared" si="114"/>
        <v>16</v>
      </c>
      <c r="N723" s="127" t="str">
        <f t="shared" si="109"/>
        <v>00000000/Z_DVK</v>
      </c>
      <c r="O723" s="236">
        <f t="shared" si="110"/>
        <v>0</v>
      </c>
      <c r="P723" s="236">
        <f t="shared" si="111"/>
        <v>0</v>
      </c>
      <c r="Q723" s="236">
        <f t="shared" si="111"/>
        <v>0</v>
      </c>
      <c r="R723" s="236">
        <f t="shared" si="111"/>
        <v>0</v>
      </c>
      <c r="S723" s="238">
        <f>IF(O723=1,0,IF(P723=1,'WHT Rates - MPEG HEVC VIA'!$H$3,IF(Q723=1,'WHT Rates - MPEG HEVC VIA'!$H$11,IF(R723=1,'Via Summary'!$B$9,_xlfn.XLOOKUP(D723,'WHT Rates'!$B$4:$B$56,'WHT Rates'!$C$4:$C$56)/100))))</f>
        <v>0.2</v>
      </c>
      <c r="T723" s="244">
        <f t="shared" si="112"/>
        <v>1654.3620000000001</v>
      </c>
      <c r="U723" s="238">
        <f>IF(O723=1,0,IF(P723=1,'WHT Rates - MPEG HEVC VIA'!$H$3,IF(Q723=1,'WHT Rates - MPEG HEVC VIA'!$H$11,IF(R723=1,'Via Summary'!$B$9,_xlfn.XLOOKUP(D723,'WHT Rates'!$B$4:$B$56,'WHT Rates'!$E$4:$E$56)/100))))</f>
        <v>0.1</v>
      </c>
      <c r="V723" s="244">
        <f t="shared" si="113"/>
        <v>0</v>
      </c>
      <c r="W723" s="251"/>
      <c r="X723" s="128">
        <f t="shared" si="106"/>
        <v>-1654.36</v>
      </c>
      <c r="Y723" s="128">
        <f t="shared" si="107"/>
        <v>0</v>
      </c>
      <c r="Z723" s="251"/>
      <c r="AA723" s="251"/>
      <c r="AB723" s="251"/>
    </row>
    <row r="724" spans="1:28" s="127" customFormat="1" x14ac:dyDescent="0.35">
      <c r="A724" s="214" t="s">
        <v>62</v>
      </c>
      <c r="B724" s="215">
        <v>105131</v>
      </c>
      <c r="C724" s="215" t="s">
        <v>60</v>
      </c>
      <c r="D724" s="215" t="s">
        <v>61</v>
      </c>
      <c r="E724" s="215">
        <v>70454941</v>
      </c>
      <c r="F724" s="215">
        <v>10</v>
      </c>
      <c r="G724" s="215" t="s">
        <v>746</v>
      </c>
      <c r="H724" s="221" t="s">
        <v>1741</v>
      </c>
      <c r="I724" s="234" t="s">
        <v>979</v>
      </c>
      <c r="J724" s="207"/>
      <c r="K724" s="211">
        <v>606.29999999999995</v>
      </c>
      <c r="L724" s="127" t="str">
        <f t="shared" si="108"/>
        <v>0070454941000010</v>
      </c>
      <c r="M724" s="127">
        <f t="shared" si="114"/>
        <v>16</v>
      </c>
      <c r="N724" s="127" t="str">
        <f t="shared" si="109"/>
        <v>00000000/Z_SMD</v>
      </c>
      <c r="O724" s="236">
        <f t="shared" si="110"/>
        <v>0</v>
      </c>
      <c r="P724" s="236">
        <f t="shared" si="111"/>
        <v>0</v>
      </c>
      <c r="Q724" s="236">
        <f t="shared" si="111"/>
        <v>0</v>
      </c>
      <c r="R724" s="236">
        <f t="shared" si="111"/>
        <v>0</v>
      </c>
      <c r="S724" s="238">
        <f>IF(O724=1,0,IF(P724=1,'WHT Rates - MPEG HEVC VIA'!$H$3,IF(Q724=1,'WHT Rates - MPEG HEVC VIA'!$H$11,IF(R724=1,'Via Summary'!$B$9,_xlfn.XLOOKUP(D724,'WHT Rates'!$B$4:$B$56,'WHT Rates'!$C$4:$C$56)/100))))</f>
        <v>0</v>
      </c>
      <c r="T724" s="244">
        <f t="shared" si="112"/>
        <v>0</v>
      </c>
      <c r="U724" s="238">
        <f>IF(O724=1,0,IF(P724=1,'WHT Rates - MPEG HEVC VIA'!$H$3,IF(Q724=1,'WHT Rates - MPEG HEVC VIA'!$H$11,IF(R724=1,'Via Summary'!$B$9,_xlfn.XLOOKUP(D724,'WHT Rates'!$B$4:$B$56,'WHT Rates'!$E$4:$E$56)/100))))</f>
        <v>0.06</v>
      </c>
      <c r="V724" s="244">
        <f t="shared" si="113"/>
        <v>36.377999999999993</v>
      </c>
      <c r="W724" s="251"/>
      <c r="X724" s="128">
        <f t="shared" si="106"/>
        <v>0</v>
      </c>
      <c r="Y724" s="128">
        <f t="shared" si="107"/>
        <v>-36.380000000000003</v>
      </c>
      <c r="Z724" s="251"/>
      <c r="AA724" s="251"/>
      <c r="AB724" s="251"/>
    </row>
    <row r="725" spans="1:28" s="127" customFormat="1" x14ac:dyDescent="0.35">
      <c r="A725" s="214" t="s">
        <v>218</v>
      </c>
      <c r="B725" s="215">
        <v>110840</v>
      </c>
      <c r="C725" s="215" t="s">
        <v>136</v>
      </c>
      <c r="D725" s="215" t="s">
        <v>137</v>
      </c>
      <c r="E725" s="215">
        <v>70455002</v>
      </c>
      <c r="F725" s="215">
        <v>10</v>
      </c>
      <c r="G725" s="215" t="s">
        <v>713</v>
      </c>
      <c r="H725" s="221" t="s">
        <v>1742</v>
      </c>
      <c r="I725" s="234" t="s">
        <v>978</v>
      </c>
      <c r="J725" s="207">
        <v>1181</v>
      </c>
      <c r="K725" s="211"/>
      <c r="L725" s="127" t="str">
        <f t="shared" si="108"/>
        <v>0070455002000010</v>
      </c>
      <c r="M725" s="127">
        <f t="shared" si="114"/>
        <v>16</v>
      </c>
      <c r="N725" s="127" t="str">
        <f t="shared" si="109"/>
        <v>00000000/Z_CMP</v>
      </c>
      <c r="O725" s="236">
        <f t="shared" si="110"/>
        <v>0</v>
      </c>
      <c r="P725" s="236">
        <f t="shared" si="111"/>
        <v>0</v>
      </c>
      <c r="Q725" s="236">
        <f t="shared" si="111"/>
        <v>0</v>
      </c>
      <c r="R725" s="236">
        <f t="shared" si="111"/>
        <v>0</v>
      </c>
      <c r="S725" s="238">
        <f>IF(O725=1,0,IF(P725=1,'WHT Rates - MPEG HEVC VIA'!$H$3,IF(Q725=1,'WHT Rates - MPEG HEVC VIA'!$H$11,IF(R725=1,'Via Summary'!$B$9,_xlfn.XLOOKUP(D725,'WHT Rates'!$B$4:$B$56,'WHT Rates'!$C$4:$C$56)/100))))</f>
        <v>0</v>
      </c>
      <c r="T725" s="244">
        <f t="shared" si="112"/>
        <v>0</v>
      </c>
      <c r="U725" s="238">
        <f>IF(O725=1,0,IF(P725=1,'WHT Rates - MPEG HEVC VIA'!$H$3,IF(Q725=1,'WHT Rates - MPEG HEVC VIA'!$H$11,IF(R725=1,'Via Summary'!$B$9,_xlfn.XLOOKUP(D725,'WHT Rates'!$B$4:$B$56,'WHT Rates'!$E$4:$E$56)/100))))</f>
        <v>0</v>
      </c>
      <c r="V725" s="244">
        <f t="shared" si="113"/>
        <v>0</v>
      </c>
      <c r="W725" s="251"/>
      <c r="X725" s="128">
        <f t="shared" si="106"/>
        <v>0</v>
      </c>
      <c r="Y725" s="128">
        <f t="shared" si="107"/>
        <v>0</v>
      </c>
      <c r="Z725" s="251"/>
      <c r="AA725" s="251"/>
      <c r="AB725" s="251"/>
    </row>
    <row r="726" spans="1:28" s="127" customFormat="1" x14ac:dyDescent="0.35">
      <c r="A726" s="214" t="s">
        <v>440</v>
      </c>
      <c r="B726" s="215">
        <v>105847</v>
      </c>
      <c r="C726" s="215" t="s">
        <v>136</v>
      </c>
      <c r="D726" s="215" t="s">
        <v>137</v>
      </c>
      <c r="E726" s="215">
        <v>70455001</v>
      </c>
      <c r="F726" s="215">
        <v>10</v>
      </c>
      <c r="G726" s="215" t="s">
        <v>713</v>
      </c>
      <c r="H726" s="221" t="s">
        <v>1743</v>
      </c>
      <c r="I726" s="234" t="s">
        <v>979</v>
      </c>
      <c r="J726" s="207">
        <v>3154</v>
      </c>
      <c r="K726" s="211"/>
      <c r="L726" s="127" t="str">
        <f t="shared" si="108"/>
        <v>0070455001000010</v>
      </c>
      <c r="M726" s="127">
        <f t="shared" si="114"/>
        <v>16</v>
      </c>
      <c r="N726" s="127" t="str">
        <f t="shared" si="109"/>
        <v>00000000/Z_CMP</v>
      </c>
      <c r="O726" s="236">
        <f t="shared" si="110"/>
        <v>0</v>
      </c>
      <c r="P726" s="236">
        <f t="shared" si="111"/>
        <v>0</v>
      </c>
      <c r="Q726" s="236">
        <f t="shared" si="111"/>
        <v>0</v>
      </c>
      <c r="R726" s="236">
        <f t="shared" si="111"/>
        <v>0</v>
      </c>
      <c r="S726" s="238">
        <f>IF(O726=1,0,IF(P726=1,'WHT Rates - MPEG HEVC VIA'!$H$3,IF(Q726=1,'WHT Rates - MPEG HEVC VIA'!$H$11,IF(R726=1,'Via Summary'!$B$9,_xlfn.XLOOKUP(D726,'WHT Rates'!$B$4:$B$56,'WHT Rates'!$C$4:$C$56)/100))))</f>
        <v>0</v>
      </c>
      <c r="T726" s="244">
        <f t="shared" si="112"/>
        <v>0</v>
      </c>
      <c r="U726" s="238">
        <f>IF(O726=1,0,IF(P726=1,'WHT Rates - MPEG HEVC VIA'!$H$3,IF(Q726=1,'WHT Rates - MPEG HEVC VIA'!$H$11,IF(R726=1,'Via Summary'!$B$9,_xlfn.XLOOKUP(D726,'WHT Rates'!$B$4:$B$56,'WHT Rates'!$E$4:$E$56)/100))))</f>
        <v>0</v>
      </c>
      <c r="V726" s="244">
        <f t="shared" si="113"/>
        <v>0</v>
      </c>
      <c r="W726" s="251"/>
      <c r="X726" s="128">
        <f t="shared" si="106"/>
        <v>0</v>
      </c>
      <c r="Y726" s="128">
        <f t="shared" si="107"/>
        <v>0</v>
      </c>
      <c r="Z726" s="251"/>
      <c r="AA726" s="251"/>
      <c r="AB726" s="251"/>
    </row>
    <row r="727" spans="1:28" s="127" customFormat="1" x14ac:dyDescent="0.35">
      <c r="A727" s="214" t="s">
        <v>221</v>
      </c>
      <c r="B727" s="215">
        <v>111471</v>
      </c>
      <c r="C727" s="215" t="s">
        <v>114</v>
      </c>
      <c r="D727" s="215" t="s">
        <v>115</v>
      </c>
      <c r="E727" s="215">
        <v>70455041</v>
      </c>
      <c r="F727" s="215">
        <v>10</v>
      </c>
      <c r="G727" s="215" t="s">
        <v>697</v>
      </c>
      <c r="H727" s="221" t="s">
        <v>1744</v>
      </c>
      <c r="I727" s="234" t="s">
        <v>978</v>
      </c>
      <c r="J727" s="207">
        <v>16044.61</v>
      </c>
      <c r="K727" s="211"/>
      <c r="L727" s="127" t="str">
        <f t="shared" si="108"/>
        <v>0070455041000010</v>
      </c>
      <c r="M727" s="127">
        <f t="shared" si="114"/>
        <v>16</v>
      </c>
      <c r="N727" s="127" t="str">
        <f t="shared" si="109"/>
        <v>00000000/Z_SBA</v>
      </c>
      <c r="O727" s="236">
        <f t="shared" si="110"/>
        <v>0</v>
      </c>
      <c r="P727" s="236">
        <f t="shared" si="111"/>
        <v>0</v>
      </c>
      <c r="Q727" s="236">
        <f t="shared" si="111"/>
        <v>0</v>
      </c>
      <c r="R727" s="236">
        <f t="shared" si="111"/>
        <v>0</v>
      </c>
      <c r="S727" s="238">
        <f>IF(O727=1,0,IF(P727=1,'WHT Rates - MPEG HEVC VIA'!$H$3,IF(Q727=1,'WHT Rates - MPEG HEVC VIA'!$H$11,IF(R727=1,'Via Summary'!$B$9,_xlfn.XLOOKUP(D727,'WHT Rates'!$B$4:$B$56,'WHT Rates'!$C$4:$C$56)/100))))</f>
        <v>0.1</v>
      </c>
      <c r="T727" s="244">
        <f t="shared" si="112"/>
        <v>1604.4610000000002</v>
      </c>
      <c r="U727" s="238">
        <f>IF(O727=1,0,IF(P727=1,'WHT Rates - MPEG HEVC VIA'!$H$3,IF(Q727=1,'WHT Rates - MPEG HEVC VIA'!$H$11,IF(R727=1,'Via Summary'!$B$9,_xlfn.XLOOKUP(D727,'WHT Rates'!$B$4:$B$56,'WHT Rates'!$E$4:$E$56)/100))))</f>
        <v>0</v>
      </c>
      <c r="V727" s="244">
        <f t="shared" si="113"/>
        <v>0</v>
      </c>
      <c r="W727" s="251"/>
      <c r="X727" s="128">
        <f t="shared" si="106"/>
        <v>-1604.46</v>
      </c>
      <c r="Y727" s="128">
        <f t="shared" si="107"/>
        <v>0</v>
      </c>
      <c r="Z727" s="251"/>
      <c r="AA727" s="251"/>
      <c r="AB727" s="251"/>
    </row>
    <row r="728" spans="1:28" s="127" customFormat="1" x14ac:dyDescent="0.35">
      <c r="A728" s="214" t="s">
        <v>221</v>
      </c>
      <c r="B728" s="215">
        <v>111471</v>
      </c>
      <c r="C728" s="215" t="s">
        <v>114</v>
      </c>
      <c r="D728" s="215" t="s">
        <v>115</v>
      </c>
      <c r="E728" s="215">
        <v>70455041</v>
      </c>
      <c r="F728" s="215">
        <v>20</v>
      </c>
      <c r="G728" s="215" t="s">
        <v>697</v>
      </c>
      <c r="H728" s="221" t="s">
        <v>1745</v>
      </c>
      <c r="I728" s="234" t="s">
        <v>978</v>
      </c>
      <c r="J728" s="207">
        <v>9615.39</v>
      </c>
      <c r="K728" s="211"/>
      <c r="L728" s="127" t="str">
        <f t="shared" si="108"/>
        <v>0070455041000020</v>
      </c>
      <c r="M728" s="127">
        <f t="shared" si="114"/>
        <v>16</v>
      </c>
      <c r="N728" s="127" t="str">
        <f t="shared" si="109"/>
        <v>00000000/Z_SBA</v>
      </c>
      <c r="O728" s="236">
        <f t="shared" si="110"/>
        <v>0</v>
      </c>
      <c r="P728" s="236">
        <f t="shared" si="111"/>
        <v>0</v>
      </c>
      <c r="Q728" s="236">
        <f t="shared" si="111"/>
        <v>0</v>
      </c>
      <c r="R728" s="236">
        <f t="shared" si="111"/>
        <v>0</v>
      </c>
      <c r="S728" s="238">
        <f>IF(O728=1,0,IF(P728=1,'WHT Rates - MPEG HEVC VIA'!$H$3,IF(Q728=1,'WHT Rates - MPEG HEVC VIA'!$H$11,IF(R728=1,'Via Summary'!$B$9,_xlfn.XLOOKUP(D728,'WHT Rates'!$B$4:$B$56,'WHT Rates'!$C$4:$C$56)/100))))</f>
        <v>0.1</v>
      </c>
      <c r="T728" s="244">
        <f t="shared" si="112"/>
        <v>961.53899999999999</v>
      </c>
      <c r="U728" s="238">
        <f>IF(O728=1,0,IF(P728=1,'WHT Rates - MPEG HEVC VIA'!$H$3,IF(Q728=1,'WHT Rates - MPEG HEVC VIA'!$H$11,IF(R728=1,'Via Summary'!$B$9,_xlfn.XLOOKUP(D728,'WHT Rates'!$B$4:$B$56,'WHT Rates'!$E$4:$E$56)/100))))</f>
        <v>0</v>
      </c>
      <c r="V728" s="244">
        <f t="shared" si="113"/>
        <v>0</v>
      </c>
      <c r="W728" s="251"/>
      <c r="X728" s="128">
        <f t="shared" si="106"/>
        <v>-961.54</v>
      </c>
      <c r="Y728" s="128">
        <f t="shared" si="107"/>
        <v>0</v>
      </c>
      <c r="Z728" s="251"/>
      <c r="AA728" s="251"/>
      <c r="AB728" s="251"/>
    </row>
    <row r="729" spans="1:28" s="127" customFormat="1" x14ac:dyDescent="0.35">
      <c r="A729" s="214" t="s">
        <v>221</v>
      </c>
      <c r="B729" s="215">
        <v>111471</v>
      </c>
      <c r="C729" s="215" t="s">
        <v>114</v>
      </c>
      <c r="D729" s="215" t="s">
        <v>115</v>
      </c>
      <c r="E729" s="215">
        <v>70455041</v>
      </c>
      <c r="F729" s="215">
        <v>30</v>
      </c>
      <c r="G729" s="215" t="s">
        <v>697</v>
      </c>
      <c r="H729" s="221" t="s">
        <v>1746</v>
      </c>
      <c r="I729" s="234" t="s">
        <v>978</v>
      </c>
      <c r="J729" s="207">
        <v>9592.09</v>
      </c>
      <c r="K729" s="211"/>
      <c r="L729" s="127" t="str">
        <f t="shared" si="108"/>
        <v>0070455041000030</v>
      </c>
      <c r="M729" s="127">
        <f t="shared" si="114"/>
        <v>16</v>
      </c>
      <c r="N729" s="127" t="str">
        <f t="shared" si="109"/>
        <v>00000000/Z_SBA</v>
      </c>
      <c r="O729" s="236">
        <f t="shared" si="110"/>
        <v>0</v>
      </c>
      <c r="P729" s="236">
        <f t="shared" si="111"/>
        <v>0</v>
      </c>
      <c r="Q729" s="236">
        <f t="shared" si="111"/>
        <v>0</v>
      </c>
      <c r="R729" s="236">
        <f t="shared" si="111"/>
        <v>0</v>
      </c>
      <c r="S729" s="238">
        <f>IF(O729=1,0,IF(P729=1,'WHT Rates - MPEG HEVC VIA'!$H$3,IF(Q729=1,'WHT Rates - MPEG HEVC VIA'!$H$11,IF(R729=1,'Via Summary'!$B$9,_xlfn.XLOOKUP(D729,'WHT Rates'!$B$4:$B$56,'WHT Rates'!$C$4:$C$56)/100))))</f>
        <v>0.1</v>
      </c>
      <c r="T729" s="244">
        <f t="shared" si="112"/>
        <v>959.20900000000006</v>
      </c>
      <c r="U729" s="238">
        <f>IF(O729=1,0,IF(P729=1,'WHT Rates - MPEG HEVC VIA'!$H$3,IF(Q729=1,'WHT Rates - MPEG HEVC VIA'!$H$11,IF(R729=1,'Via Summary'!$B$9,_xlfn.XLOOKUP(D729,'WHT Rates'!$B$4:$B$56,'WHT Rates'!$E$4:$E$56)/100))))</f>
        <v>0</v>
      </c>
      <c r="V729" s="244">
        <f t="shared" si="113"/>
        <v>0</v>
      </c>
      <c r="W729" s="251"/>
      <c r="X729" s="128">
        <f t="shared" si="106"/>
        <v>-959.21</v>
      </c>
      <c r="Y729" s="128">
        <f t="shared" si="107"/>
        <v>0</v>
      </c>
      <c r="Z729" s="251"/>
      <c r="AA729" s="251"/>
      <c r="AB729" s="251"/>
    </row>
    <row r="730" spans="1:28" s="127" customFormat="1" x14ac:dyDescent="0.35">
      <c r="A730" s="214" t="s">
        <v>221</v>
      </c>
      <c r="B730" s="215">
        <v>111471</v>
      </c>
      <c r="C730" s="215" t="s">
        <v>114</v>
      </c>
      <c r="D730" s="215" t="s">
        <v>115</v>
      </c>
      <c r="E730" s="215">
        <v>70455041</v>
      </c>
      <c r="F730" s="215">
        <v>40</v>
      </c>
      <c r="G730" s="215" t="s">
        <v>759</v>
      </c>
      <c r="H730" s="221" t="s">
        <v>1747</v>
      </c>
      <c r="I730" s="234" t="s">
        <v>978</v>
      </c>
      <c r="J730" s="207">
        <v>2358.1799999999998</v>
      </c>
      <c r="K730" s="211"/>
      <c r="L730" s="127" t="str">
        <f t="shared" si="108"/>
        <v>0070455041000040</v>
      </c>
      <c r="M730" s="127">
        <f t="shared" si="114"/>
        <v>16</v>
      </c>
      <c r="N730" s="127" t="str">
        <f t="shared" si="109"/>
        <v>00000000/Z_GCA</v>
      </c>
      <c r="O730" s="236">
        <f t="shared" si="110"/>
        <v>0</v>
      </c>
      <c r="P730" s="236">
        <f t="shared" si="111"/>
        <v>0</v>
      </c>
      <c r="Q730" s="236">
        <f t="shared" si="111"/>
        <v>0</v>
      </c>
      <c r="R730" s="236">
        <f t="shared" si="111"/>
        <v>0</v>
      </c>
      <c r="S730" s="238">
        <f>IF(O730=1,0,IF(P730=1,'WHT Rates - MPEG HEVC VIA'!$H$3,IF(Q730=1,'WHT Rates - MPEG HEVC VIA'!$H$11,IF(R730=1,'Via Summary'!$B$9,_xlfn.XLOOKUP(D730,'WHT Rates'!$B$4:$B$56,'WHT Rates'!$C$4:$C$56)/100))))</f>
        <v>0.1</v>
      </c>
      <c r="T730" s="244">
        <f t="shared" si="112"/>
        <v>235.81799999999998</v>
      </c>
      <c r="U730" s="238">
        <f>IF(O730=1,0,IF(P730=1,'WHT Rates - MPEG HEVC VIA'!$H$3,IF(Q730=1,'WHT Rates - MPEG HEVC VIA'!$H$11,IF(R730=1,'Via Summary'!$B$9,_xlfn.XLOOKUP(D730,'WHT Rates'!$B$4:$B$56,'WHT Rates'!$E$4:$E$56)/100))))</f>
        <v>0</v>
      </c>
      <c r="V730" s="244">
        <f t="shared" si="113"/>
        <v>0</v>
      </c>
      <c r="W730" s="251"/>
      <c r="X730" s="128">
        <f t="shared" si="106"/>
        <v>-235.82</v>
      </c>
      <c r="Y730" s="128">
        <f t="shared" si="107"/>
        <v>0</v>
      </c>
      <c r="Z730" s="251"/>
      <c r="AA730" s="251"/>
      <c r="AB730" s="251"/>
    </row>
    <row r="731" spans="1:28" s="127" customFormat="1" x14ac:dyDescent="0.35">
      <c r="A731" s="214" t="s">
        <v>221</v>
      </c>
      <c r="B731" s="215">
        <v>111471</v>
      </c>
      <c r="C731" s="215" t="s">
        <v>114</v>
      </c>
      <c r="D731" s="215" t="s">
        <v>115</v>
      </c>
      <c r="E731" s="215">
        <v>70455041</v>
      </c>
      <c r="F731" s="215">
        <v>50</v>
      </c>
      <c r="G731" s="215" t="s">
        <v>759</v>
      </c>
      <c r="H731" s="221" t="s">
        <v>1748</v>
      </c>
      <c r="I731" s="234" t="s">
        <v>978</v>
      </c>
      <c r="J731" s="207">
        <v>1413.23</v>
      </c>
      <c r="K731" s="211"/>
      <c r="L731" s="127" t="str">
        <f t="shared" si="108"/>
        <v>0070455041000050</v>
      </c>
      <c r="M731" s="127">
        <f t="shared" si="114"/>
        <v>16</v>
      </c>
      <c r="N731" s="127" t="str">
        <f t="shared" si="109"/>
        <v>00000000/Z_GCA</v>
      </c>
      <c r="O731" s="236">
        <f t="shared" si="110"/>
        <v>0</v>
      </c>
      <c r="P731" s="236">
        <f t="shared" si="111"/>
        <v>0</v>
      </c>
      <c r="Q731" s="236">
        <f t="shared" si="111"/>
        <v>0</v>
      </c>
      <c r="R731" s="236">
        <f t="shared" si="111"/>
        <v>0</v>
      </c>
      <c r="S731" s="238">
        <f>IF(O731=1,0,IF(P731=1,'WHT Rates - MPEG HEVC VIA'!$H$3,IF(Q731=1,'WHT Rates - MPEG HEVC VIA'!$H$11,IF(R731=1,'Via Summary'!$B$9,_xlfn.XLOOKUP(D731,'WHT Rates'!$B$4:$B$56,'WHT Rates'!$C$4:$C$56)/100))))</f>
        <v>0.1</v>
      </c>
      <c r="T731" s="244">
        <f t="shared" si="112"/>
        <v>141.32300000000001</v>
      </c>
      <c r="U731" s="238">
        <f>IF(O731=1,0,IF(P731=1,'WHT Rates - MPEG HEVC VIA'!$H$3,IF(Q731=1,'WHT Rates - MPEG HEVC VIA'!$H$11,IF(R731=1,'Via Summary'!$B$9,_xlfn.XLOOKUP(D731,'WHT Rates'!$B$4:$B$56,'WHT Rates'!$E$4:$E$56)/100))))</f>
        <v>0</v>
      </c>
      <c r="V731" s="244">
        <f t="shared" si="113"/>
        <v>0</v>
      </c>
      <c r="W731" s="251"/>
      <c r="X731" s="128">
        <f t="shared" si="106"/>
        <v>-141.32</v>
      </c>
      <c r="Y731" s="128">
        <f t="shared" si="107"/>
        <v>0</v>
      </c>
      <c r="Z731" s="251"/>
      <c r="AA731" s="251"/>
      <c r="AB731" s="251"/>
    </row>
    <row r="732" spans="1:28" s="127" customFormat="1" x14ac:dyDescent="0.35">
      <c r="A732" s="214" t="s">
        <v>221</v>
      </c>
      <c r="B732" s="215">
        <v>111471</v>
      </c>
      <c r="C732" s="215" t="s">
        <v>114</v>
      </c>
      <c r="D732" s="215" t="s">
        <v>115</v>
      </c>
      <c r="E732" s="215">
        <v>70455041</v>
      </c>
      <c r="F732" s="215">
        <v>60</v>
      </c>
      <c r="G732" s="215" t="s">
        <v>759</v>
      </c>
      <c r="H732" s="221" t="s">
        <v>1749</v>
      </c>
      <c r="I732" s="234" t="s">
        <v>978</v>
      </c>
      <c r="J732" s="207">
        <v>1330.69</v>
      </c>
      <c r="K732" s="211"/>
      <c r="L732" s="127" t="str">
        <f t="shared" si="108"/>
        <v>0070455041000060</v>
      </c>
      <c r="M732" s="127">
        <f t="shared" si="114"/>
        <v>16</v>
      </c>
      <c r="N732" s="127" t="str">
        <f t="shared" si="109"/>
        <v>00000000/Z_GCA</v>
      </c>
      <c r="O732" s="236">
        <f t="shared" si="110"/>
        <v>0</v>
      </c>
      <c r="P732" s="236">
        <f t="shared" si="111"/>
        <v>0</v>
      </c>
      <c r="Q732" s="236">
        <f t="shared" si="111"/>
        <v>0</v>
      </c>
      <c r="R732" s="236">
        <f t="shared" si="111"/>
        <v>0</v>
      </c>
      <c r="S732" s="238">
        <f>IF(O732=1,0,IF(P732=1,'WHT Rates - MPEG HEVC VIA'!$H$3,IF(Q732=1,'WHT Rates - MPEG HEVC VIA'!$H$11,IF(R732=1,'Via Summary'!$B$9,_xlfn.XLOOKUP(D732,'WHT Rates'!$B$4:$B$56,'WHT Rates'!$C$4:$C$56)/100))))</f>
        <v>0.1</v>
      </c>
      <c r="T732" s="244">
        <f t="shared" si="112"/>
        <v>133.06900000000002</v>
      </c>
      <c r="U732" s="238">
        <f>IF(O732=1,0,IF(P732=1,'WHT Rates - MPEG HEVC VIA'!$H$3,IF(Q732=1,'WHT Rates - MPEG HEVC VIA'!$H$11,IF(R732=1,'Via Summary'!$B$9,_xlfn.XLOOKUP(D732,'WHT Rates'!$B$4:$B$56,'WHT Rates'!$E$4:$E$56)/100))))</f>
        <v>0</v>
      </c>
      <c r="V732" s="244">
        <f t="shared" si="113"/>
        <v>0</v>
      </c>
      <c r="W732" s="251"/>
      <c r="X732" s="128">
        <f t="shared" si="106"/>
        <v>-133.07</v>
      </c>
      <c r="Y732" s="128">
        <f t="shared" si="107"/>
        <v>0</v>
      </c>
      <c r="Z732" s="251"/>
      <c r="AA732" s="251"/>
      <c r="AB732" s="251"/>
    </row>
    <row r="733" spans="1:28" s="127" customFormat="1" x14ac:dyDescent="0.35">
      <c r="A733" s="214" t="s">
        <v>221</v>
      </c>
      <c r="B733" s="215">
        <v>111471</v>
      </c>
      <c r="C733" s="215" t="s">
        <v>114</v>
      </c>
      <c r="D733" s="215" t="s">
        <v>115</v>
      </c>
      <c r="E733" s="215">
        <v>70455054</v>
      </c>
      <c r="F733" s="215">
        <v>10</v>
      </c>
      <c r="G733" s="215" t="s">
        <v>737</v>
      </c>
      <c r="H733" s="221" t="s">
        <v>1750</v>
      </c>
      <c r="I733" s="234" t="s">
        <v>979</v>
      </c>
      <c r="J733" s="207">
        <v>49178.57</v>
      </c>
      <c r="K733" s="211"/>
      <c r="L733" s="127" t="str">
        <f t="shared" si="108"/>
        <v>0070455054000010</v>
      </c>
      <c r="M733" s="127">
        <f t="shared" si="114"/>
        <v>16</v>
      </c>
      <c r="N733" s="127" t="str">
        <f t="shared" si="109"/>
        <v>00000000/Z_PC1</v>
      </c>
      <c r="O733" s="236">
        <f t="shared" si="110"/>
        <v>0</v>
      </c>
      <c r="P733" s="236">
        <f t="shared" si="111"/>
        <v>0</v>
      </c>
      <c r="Q733" s="236">
        <f t="shared" si="111"/>
        <v>0</v>
      </c>
      <c r="R733" s="236">
        <f t="shared" si="111"/>
        <v>0</v>
      </c>
      <c r="S733" s="238">
        <f>IF(O733=1,0,IF(P733=1,'WHT Rates - MPEG HEVC VIA'!$H$3,IF(Q733=1,'WHT Rates - MPEG HEVC VIA'!$H$11,IF(R733=1,'Via Summary'!$B$9,_xlfn.XLOOKUP(D733,'WHT Rates'!$B$4:$B$56,'WHT Rates'!$C$4:$C$56)/100))))</f>
        <v>0.1</v>
      </c>
      <c r="T733" s="244">
        <f t="shared" si="112"/>
        <v>4917.857</v>
      </c>
      <c r="U733" s="238">
        <f>IF(O733=1,0,IF(P733=1,'WHT Rates - MPEG HEVC VIA'!$H$3,IF(Q733=1,'WHT Rates - MPEG HEVC VIA'!$H$11,IF(R733=1,'Via Summary'!$B$9,_xlfn.XLOOKUP(D733,'WHT Rates'!$B$4:$B$56,'WHT Rates'!$E$4:$E$56)/100))))</f>
        <v>0</v>
      </c>
      <c r="V733" s="244">
        <f t="shared" si="113"/>
        <v>0</v>
      </c>
      <c r="W733" s="251"/>
      <c r="X733" s="128">
        <f t="shared" si="106"/>
        <v>-4917.8599999999997</v>
      </c>
      <c r="Y733" s="128">
        <f t="shared" si="107"/>
        <v>0</v>
      </c>
      <c r="Z733" s="251"/>
      <c r="AA733" s="251"/>
      <c r="AB733" s="251"/>
    </row>
    <row r="734" spans="1:28" s="127" customFormat="1" x14ac:dyDescent="0.35">
      <c r="A734" s="214" t="s">
        <v>445</v>
      </c>
      <c r="B734" s="215">
        <v>105120</v>
      </c>
      <c r="C734" s="215" t="s">
        <v>47</v>
      </c>
      <c r="D734" s="215" t="s">
        <v>48</v>
      </c>
      <c r="E734" s="215">
        <v>70454856</v>
      </c>
      <c r="F734" s="215">
        <v>10</v>
      </c>
      <c r="G734" s="215" t="s">
        <v>765</v>
      </c>
      <c r="H734" s="221" t="s">
        <v>1751</v>
      </c>
      <c r="I734" s="234" t="s">
        <v>978</v>
      </c>
      <c r="J734" s="207"/>
      <c r="K734" s="211">
        <v>56</v>
      </c>
      <c r="L734" s="127" t="str">
        <f t="shared" si="108"/>
        <v>0070454856000010</v>
      </c>
      <c r="M734" s="127">
        <f t="shared" si="114"/>
        <v>16</v>
      </c>
      <c r="N734" s="127" t="str">
        <f t="shared" si="109"/>
        <v>00000000/Z_IDV</v>
      </c>
      <c r="O734" s="236">
        <f t="shared" si="110"/>
        <v>0</v>
      </c>
      <c r="P734" s="236">
        <f t="shared" si="111"/>
        <v>0</v>
      </c>
      <c r="Q734" s="236">
        <f t="shared" si="111"/>
        <v>0</v>
      </c>
      <c r="R734" s="236">
        <f t="shared" si="111"/>
        <v>0</v>
      </c>
      <c r="S734" s="238">
        <f>IF(O734=1,0,IF(P734=1,'WHT Rates - MPEG HEVC VIA'!$H$3,IF(Q734=1,'WHT Rates - MPEG HEVC VIA'!$H$11,IF(R734=1,'Via Summary'!$B$9,_xlfn.XLOOKUP(D734,'WHT Rates'!$B$4:$B$56,'WHT Rates'!$C$4:$C$56)/100))))</f>
        <v>0</v>
      </c>
      <c r="T734" s="244">
        <f t="shared" si="112"/>
        <v>0</v>
      </c>
      <c r="U734" s="238">
        <f>IF(O734=1,0,IF(P734=1,'WHT Rates - MPEG HEVC VIA'!$H$3,IF(Q734=1,'WHT Rates - MPEG HEVC VIA'!$H$11,IF(R734=1,'Via Summary'!$B$9,_xlfn.XLOOKUP(D734,'WHT Rates'!$B$4:$B$56,'WHT Rates'!$E$4:$E$56)/100))))</f>
        <v>0</v>
      </c>
      <c r="V734" s="244">
        <f t="shared" si="113"/>
        <v>0</v>
      </c>
      <c r="W734" s="251"/>
      <c r="X734" s="128">
        <f t="shared" si="106"/>
        <v>0</v>
      </c>
      <c r="Y734" s="128">
        <f t="shared" si="107"/>
        <v>0</v>
      </c>
      <c r="Z734" s="251"/>
      <c r="AA734" s="251"/>
      <c r="AB734" s="251"/>
    </row>
    <row r="735" spans="1:28" s="127" customFormat="1" x14ac:dyDescent="0.35">
      <c r="A735" s="214" t="s">
        <v>278</v>
      </c>
      <c r="B735" s="215">
        <v>121467</v>
      </c>
      <c r="C735" s="215" t="s">
        <v>136</v>
      </c>
      <c r="D735" s="215" t="s">
        <v>137</v>
      </c>
      <c r="E735" s="215">
        <v>70454735</v>
      </c>
      <c r="F735" s="215">
        <v>10</v>
      </c>
      <c r="G735" s="215" t="s">
        <v>694</v>
      </c>
      <c r="H735" s="221" t="s">
        <v>1752</v>
      </c>
      <c r="I735" s="234" t="s">
        <v>978</v>
      </c>
      <c r="J735" s="207">
        <v>89</v>
      </c>
      <c r="K735" s="211"/>
      <c r="L735" s="127" t="str">
        <f t="shared" si="108"/>
        <v>0070454735000010</v>
      </c>
      <c r="M735" s="127">
        <f t="shared" si="114"/>
        <v>16</v>
      </c>
      <c r="N735" s="127" t="str">
        <f t="shared" si="109"/>
        <v>00000000/Z_DTV</v>
      </c>
      <c r="O735" s="236">
        <f t="shared" si="110"/>
        <v>0</v>
      </c>
      <c r="P735" s="236">
        <f t="shared" si="111"/>
        <v>0</v>
      </c>
      <c r="Q735" s="236">
        <f t="shared" si="111"/>
        <v>0</v>
      </c>
      <c r="R735" s="236">
        <f t="shared" si="111"/>
        <v>0</v>
      </c>
      <c r="S735" s="238">
        <f>IF(O735=1,0,IF(P735=1,'WHT Rates - MPEG HEVC VIA'!$H$3,IF(Q735=1,'WHT Rates - MPEG HEVC VIA'!$H$11,IF(R735=1,'Via Summary'!$B$9,_xlfn.XLOOKUP(D735,'WHT Rates'!$B$4:$B$56,'WHT Rates'!$C$4:$C$56)/100))))</f>
        <v>0</v>
      </c>
      <c r="T735" s="244">
        <f t="shared" si="112"/>
        <v>0</v>
      </c>
      <c r="U735" s="238">
        <f>IF(O735=1,0,IF(P735=1,'WHT Rates - MPEG HEVC VIA'!$H$3,IF(Q735=1,'WHT Rates - MPEG HEVC VIA'!$H$11,IF(R735=1,'Via Summary'!$B$9,_xlfn.XLOOKUP(D735,'WHT Rates'!$B$4:$B$56,'WHT Rates'!$E$4:$E$56)/100))))</f>
        <v>0</v>
      </c>
      <c r="V735" s="244">
        <f t="shared" si="113"/>
        <v>0</v>
      </c>
      <c r="W735" s="251"/>
      <c r="X735" s="128">
        <f t="shared" si="106"/>
        <v>0</v>
      </c>
      <c r="Y735" s="128">
        <f t="shared" si="107"/>
        <v>0</v>
      </c>
      <c r="Z735" s="251"/>
      <c r="AA735" s="251"/>
      <c r="AB735" s="251"/>
    </row>
    <row r="736" spans="1:28" s="127" customFormat="1" x14ac:dyDescent="0.35">
      <c r="A736" s="214" t="s">
        <v>607</v>
      </c>
      <c r="B736" s="215">
        <v>107133</v>
      </c>
      <c r="C736" s="215" t="s">
        <v>47</v>
      </c>
      <c r="D736" s="215" t="s">
        <v>48</v>
      </c>
      <c r="E736" s="215">
        <v>70455077</v>
      </c>
      <c r="F736" s="215">
        <v>10</v>
      </c>
      <c r="G736" s="215" t="s">
        <v>758</v>
      </c>
      <c r="H736" s="221" t="s">
        <v>1753</v>
      </c>
      <c r="I736" s="234" t="s">
        <v>979</v>
      </c>
      <c r="J736" s="207"/>
      <c r="K736" s="211">
        <v>2251.1999999999998</v>
      </c>
      <c r="L736" s="127" t="str">
        <f t="shared" si="108"/>
        <v>0070455077000010</v>
      </c>
      <c r="M736" s="127">
        <f t="shared" si="114"/>
        <v>16</v>
      </c>
      <c r="N736" s="127" t="str">
        <f t="shared" si="109"/>
        <v>00000000/Z_TMD</v>
      </c>
      <c r="O736" s="236">
        <f t="shared" si="110"/>
        <v>0</v>
      </c>
      <c r="P736" s="236">
        <f t="shared" si="111"/>
        <v>0</v>
      </c>
      <c r="Q736" s="236">
        <f t="shared" si="111"/>
        <v>0</v>
      </c>
      <c r="R736" s="236">
        <f t="shared" si="111"/>
        <v>0</v>
      </c>
      <c r="S736" s="238">
        <f>IF(O736=1,0,IF(P736=1,'WHT Rates - MPEG HEVC VIA'!$H$3,IF(Q736=1,'WHT Rates - MPEG HEVC VIA'!$H$11,IF(R736=1,'Via Summary'!$B$9,_xlfn.XLOOKUP(D736,'WHT Rates'!$B$4:$B$56,'WHT Rates'!$C$4:$C$56)/100))))</f>
        <v>0</v>
      </c>
      <c r="T736" s="244">
        <f t="shared" si="112"/>
        <v>0</v>
      </c>
      <c r="U736" s="238">
        <f>IF(O736=1,0,IF(P736=1,'WHT Rates - MPEG HEVC VIA'!$H$3,IF(Q736=1,'WHT Rates - MPEG HEVC VIA'!$H$11,IF(R736=1,'Via Summary'!$B$9,_xlfn.XLOOKUP(D736,'WHT Rates'!$B$4:$B$56,'WHT Rates'!$E$4:$E$56)/100))))</f>
        <v>0</v>
      </c>
      <c r="V736" s="244">
        <f t="shared" si="113"/>
        <v>0</v>
      </c>
      <c r="W736" s="251"/>
      <c r="X736" s="128">
        <f t="shared" si="106"/>
        <v>0</v>
      </c>
      <c r="Y736" s="128">
        <f t="shared" si="107"/>
        <v>0</v>
      </c>
      <c r="Z736" s="251"/>
      <c r="AA736" s="251"/>
      <c r="AB736" s="251"/>
    </row>
    <row r="737" spans="1:28" s="127" customFormat="1" x14ac:dyDescent="0.35">
      <c r="A737" s="214" t="s">
        <v>607</v>
      </c>
      <c r="B737" s="215">
        <v>107133</v>
      </c>
      <c r="C737" s="215" t="s">
        <v>47</v>
      </c>
      <c r="D737" s="215" t="s">
        <v>48</v>
      </c>
      <c r="E737" s="215">
        <v>70455077</v>
      </c>
      <c r="F737" s="215">
        <v>20</v>
      </c>
      <c r="G737" s="215" t="s">
        <v>758</v>
      </c>
      <c r="H737" s="221" t="s">
        <v>1754</v>
      </c>
      <c r="I737" s="234" t="s">
        <v>979</v>
      </c>
      <c r="J737" s="207"/>
      <c r="K737" s="211">
        <v>128.80000000000001</v>
      </c>
      <c r="L737" s="127" t="str">
        <f t="shared" si="108"/>
        <v>0070455077000020</v>
      </c>
      <c r="M737" s="127">
        <f t="shared" si="114"/>
        <v>16</v>
      </c>
      <c r="N737" s="127" t="str">
        <f t="shared" si="109"/>
        <v>00000000/Z_TMD</v>
      </c>
      <c r="O737" s="236">
        <f t="shared" si="110"/>
        <v>0</v>
      </c>
      <c r="P737" s="236">
        <f t="shared" si="111"/>
        <v>0</v>
      </c>
      <c r="Q737" s="236">
        <f t="shared" si="111"/>
        <v>0</v>
      </c>
      <c r="R737" s="236">
        <f t="shared" si="111"/>
        <v>0</v>
      </c>
      <c r="S737" s="238">
        <f>IF(O737=1,0,IF(P737=1,'WHT Rates - MPEG HEVC VIA'!$H$3,IF(Q737=1,'WHT Rates - MPEG HEVC VIA'!$H$11,IF(R737=1,'Via Summary'!$B$9,_xlfn.XLOOKUP(D737,'WHT Rates'!$B$4:$B$56,'WHT Rates'!$C$4:$C$56)/100))))</f>
        <v>0</v>
      </c>
      <c r="T737" s="244">
        <f t="shared" si="112"/>
        <v>0</v>
      </c>
      <c r="U737" s="238">
        <f>IF(O737=1,0,IF(P737=1,'WHT Rates - MPEG HEVC VIA'!$H$3,IF(Q737=1,'WHT Rates - MPEG HEVC VIA'!$H$11,IF(R737=1,'Via Summary'!$B$9,_xlfn.XLOOKUP(D737,'WHT Rates'!$B$4:$B$56,'WHT Rates'!$E$4:$E$56)/100))))</f>
        <v>0</v>
      </c>
      <c r="V737" s="244">
        <f t="shared" si="113"/>
        <v>0</v>
      </c>
      <c r="W737" s="251"/>
      <c r="X737" s="128">
        <f t="shared" si="106"/>
        <v>0</v>
      </c>
      <c r="Y737" s="128">
        <f t="shared" si="107"/>
        <v>0</v>
      </c>
      <c r="Z737" s="251"/>
      <c r="AA737" s="251"/>
      <c r="AB737" s="251"/>
    </row>
    <row r="738" spans="1:28" s="127" customFormat="1" x14ac:dyDescent="0.35">
      <c r="A738" s="214" t="s">
        <v>554</v>
      </c>
      <c r="B738" s="215">
        <v>105869</v>
      </c>
      <c r="C738" s="215" t="s">
        <v>136</v>
      </c>
      <c r="D738" s="215" t="s">
        <v>137</v>
      </c>
      <c r="E738" s="215">
        <v>70455014</v>
      </c>
      <c r="F738" s="215">
        <v>10</v>
      </c>
      <c r="G738" s="215" t="s">
        <v>700</v>
      </c>
      <c r="H738" s="221" t="s">
        <v>1755</v>
      </c>
      <c r="I738" s="234" t="s">
        <v>979</v>
      </c>
      <c r="J738" s="207">
        <v>94448.82</v>
      </c>
      <c r="K738" s="211"/>
      <c r="L738" s="127" t="str">
        <f t="shared" si="108"/>
        <v>0070455014000010</v>
      </c>
      <c r="M738" s="127">
        <f t="shared" si="114"/>
        <v>16</v>
      </c>
      <c r="N738" s="127" t="str">
        <f t="shared" si="109"/>
        <v>00000000/Z_DMA</v>
      </c>
      <c r="O738" s="236">
        <f t="shared" si="110"/>
        <v>0</v>
      </c>
      <c r="P738" s="236">
        <f t="shared" si="111"/>
        <v>0</v>
      </c>
      <c r="Q738" s="236">
        <f t="shared" si="111"/>
        <v>0</v>
      </c>
      <c r="R738" s="236">
        <f t="shared" si="111"/>
        <v>0</v>
      </c>
      <c r="S738" s="238">
        <f>IF(O738=1,0,IF(P738=1,'WHT Rates - MPEG HEVC VIA'!$H$3,IF(Q738=1,'WHT Rates - MPEG HEVC VIA'!$H$11,IF(R738=1,'Via Summary'!$B$9,_xlfn.XLOOKUP(D738,'WHT Rates'!$B$4:$B$56,'WHT Rates'!$C$4:$C$56)/100))))</f>
        <v>0</v>
      </c>
      <c r="T738" s="244">
        <f t="shared" si="112"/>
        <v>0</v>
      </c>
      <c r="U738" s="238">
        <f>IF(O738=1,0,IF(P738=1,'WHT Rates - MPEG HEVC VIA'!$H$3,IF(Q738=1,'WHT Rates - MPEG HEVC VIA'!$H$11,IF(R738=1,'Via Summary'!$B$9,_xlfn.XLOOKUP(D738,'WHT Rates'!$B$4:$B$56,'WHT Rates'!$E$4:$E$56)/100))))</f>
        <v>0</v>
      </c>
      <c r="V738" s="244">
        <f t="shared" si="113"/>
        <v>0</v>
      </c>
      <c r="W738" s="251"/>
      <c r="X738" s="128">
        <f t="shared" si="106"/>
        <v>0</v>
      </c>
      <c r="Y738" s="128">
        <f t="shared" si="107"/>
        <v>0</v>
      </c>
      <c r="Z738" s="251"/>
      <c r="AA738" s="251"/>
      <c r="AB738" s="251"/>
    </row>
    <row r="739" spans="1:28" s="127" customFormat="1" x14ac:dyDescent="0.35">
      <c r="A739" s="214" t="s">
        <v>554</v>
      </c>
      <c r="B739" s="215">
        <v>105869</v>
      </c>
      <c r="C739" s="215" t="s">
        <v>136</v>
      </c>
      <c r="D739" s="215" t="s">
        <v>137</v>
      </c>
      <c r="E739" s="215">
        <v>70455014</v>
      </c>
      <c r="F739" s="215">
        <v>20</v>
      </c>
      <c r="G739" s="215" t="s">
        <v>700</v>
      </c>
      <c r="H739" s="221" t="s">
        <v>1756</v>
      </c>
      <c r="I739" s="234" t="s">
        <v>979</v>
      </c>
      <c r="J739" s="207">
        <v>47301.18</v>
      </c>
      <c r="K739" s="211"/>
      <c r="L739" s="127" t="str">
        <f t="shared" si="108"/>
        <v>0070455014000020</v>
      </c>
      <c r="M739" s="127">
        <f t="shared" si="114"/>
        <v>16</v>
      </c>
      <c r="N739" s="127" t="str">
        <f t="shared" si="109"/>
        <v>00000000/Z_DMA</v>
      </c>
      <c r="O739" s="236">
        <f t="shared" si="110"/>
        <v>0</v>
      </c>
      <c r="P739" s="236">
        <f t="shared" si="111"/>
        <v>0</v>
      </c>
      <c r="Q739" s="236">
        <f t="shared" si="111"/>
        <v>0</v>
      </c>
      <c r="R739" s="236">
        <f t="shared" si="111"/>
        <v>0</v>
      </c>
      <c r="S739" s="238">
        <f>IF(O739=1,0,IF(P739=1,'WHT Rates - MPEG HEVC VIA'!$H$3,IF(Q739=1,'WHT Rates - MPEG HEVC VIA'!$H$11,IF(R739=1,'Via Summary'!$B$9,_xlfn.XLOOKUP(D739,'WHT Rates'!$B$4:$B$56,'WHT Rates'!$C$4:$C$56)/100))))</f>
        <v>0</v>
      </c>
      <c r="T739" s="244">
        <f t="shared" si="112"/>
        <v>0</v>
      </c>
      <c r="U739" s="238">
        <f>IF(O739=1,0,IF(P739=1,'WHT Rates - MPEG HEVC VIA'!$H$3,IF(Q739=1,'WHT Rates - MPEG HEVC VIA'!$H$11,IF(R739=1,'Via Summary'!$B$9,_xlfn.XLOOKUP(D739,'WHT Rates'!$B$4:$B$56,'WHT Rates'!$E$4:$E$56)/100))))</f>
        <v>0</v>
      </c>
      <c r="V739" s="244">
        <f t="shared" si="113"/>
        <v>0</v>
      </c>
      <c r="W739" s="251"/>
      <c r="X739" s="128">
        <f t="shared" si="106"/>
        <v>0</v>
      </c>
      <c r="Y739" s="128">
        <f t="shared" si="107"/>
        <v>0</v>
      </c>
      <c r="Z739" s="251"/>
      <c r="AA739" s="251"/>
      <c r="AB739" s="251"/>
    </row>
    <row r="740" spans="1:28" s="127" customFormat="1" x14ac:dyDescent="0.35">
      <c r="A740" s="214" t="s">
        <v>554</v>
      </c>
      <c r="B740" s="215">
        <v>105869</v>
      </c>
      <c r="C740" s="215" t="s">
        <v>136</v>
      </c>
      <c r="D740" s="215" t="s">
        <v>137</v>
      </c>
      <c r="E740" s="215">
        <v>70455014</v>
      </c>
      <c r="F740" s="215">
        <v>30</v>
      </c>
      <c r="G740" s="215" t="s">
        <v>700</v>
      </c>
      <c r="H740" s="221" t="s">
        <v>1757</v>
      </c>
      <c r="I740" s="234" t="s">
        <v>979</v>
      </c>
      <c r="J740" s="207">
        <v>82875</v>
      </c>
      <c r="K740" s="211"/>
      <c r="L740" s="127" t="str">
        <f t="shared" si="108"/>
        <v>0070455014000030</v>
      </c>
      <c r="M740" s="127">
        <f t="shared" si="114"/>
        <v>16</v>
      </c>
      <c r="N740" s="127" t="str">
        <f t="shared" si="109"/>
        <v>00000000/Z_DMA</v>
      </c>
      <c r="O740" s="236">
        <f t="shared" si="110"/>
        <v>0</v>
      </c>
      <c r="P740" s="236">
        <f t="shared" si="111"/>
        <v>0</v>
      </c>
      <c r="Q740" s="236">
        <f t="shared" si="111"/>
        <v>0</v>
      </c>
      <c r="R740" s="236">
        <f t="shared" si="111"/>
        <v>0</v>
      </c>
      <c r="S740" s="238">
        <f>IF(O740=1,0,IF(P740=1,'WHT Rates - MPEG HEVC VIA'!$H$3,IF(Q740=1,'WHT Rates - MPEG HEVC VIA'!$H$11,IF(R740=1,'Via Summary'!$B$9,_xlfn.XLOOKUP(D740,'WHT Rates'!$B$4:$B$56,'WHT Rates'!$C$4:$C$56)/100))))</f>
        <v>0</v>
      </c>
      <c r="T740" s="244">
        <f t="shared" si="112"/>
        <v>0</v>
      </c>
      <c r="U740" s="238">
        <f>IF(O740=1,0,IF(P740=1,'WHT Rates - MPEG HEVC VIA'!$H$3,IF(Q740=1,'WHT Rates - MPEG HEVC VIA'!$H$11,IF(R740=1,'Via Summary'!$B$9,_xlfn.XLOOKUP(D740,'WHT Rates'!$B$4:$B$56,'WHT Rates'!$E$4:$E$56)/100))))</f>
        <v>0</v>
      </c>
      <c r="V740" s="244">
        <f t="shared" si="113"/>
        <v>0</v>
      </c>
      <c r="W740" s="251"/>
      <c r="X740" s="128">
        <f t="shared" si="106"/>
        <v>0</v>
      </c>
      <c r="Y740" s="128">
        <f t="shared" si="107"/>
        <v>0</v>
      </c>
      <c r="Z740" s="251"/>
      <c r="AA740" s="251"/>
      <c r="AB740" s="251"/>
    </row>
    <row r="741" spans="1:28" s="127" customFormat="1" x14ac:dyDescent="0.35">
      <c r="A741" s="214" t="s">
        <v>554</v>
      </c>
      <c r="B741" s="215">
        <v>105869</v>
      </c>
      <c r="C741" s="215" t="s">
        <v>136</v>
      </c>
      <c r="D741" s="215" t="s">
        <v>137</v>
      </c>
      <c r="E741" s="215">
        <v>70455014</v>
      </c>
      <c r="F741" s="215">
        <v>40</v>
      </c>
      <c r="G741" s="215" t="s">
        <v>697</v>
      </c>
      <c r="H741" s="221" t="s">
        <v>1758</v>
      </c>
      <c r="I741" s="234" t="s">
        <v>979</v>
      </c>
      <c r="J741" s="207">
        <v>106432.56</v>
      </c>
      <c r="K741" s="211"/>
      <c r="L741" s="127" t="str">
        <f t="shared" si="108"/>
        <v>0070455014000040</v>
      </c>
      <c r="M741" s="127">
        <f t="shared" si="114"/>
        <v>16</v>
      </c>
      <c r="N741" s="127" t="str">
        <f t="shared" si="109"/>
        <v>00000000/Z_SBA</v>
      </c>
      <c r="O741" s="236">
        <f t="shared" si="110"/>
        <v>0</v>
      </c>
      <c r="P741" s="236">
        <f t="shared" si="111"/>
        <v>0</v>
      </c>
      <c r="Q741" s="236">
        <f t="shared" si="111"/>
        <v>0</v>
      </c>
      <c r="R741" s="236">
        <f t="shared" si="111"/>
        <v>0</v>
      </c>
      <c r="S741" s="238">
        <f>IF(O741=1,0,IF(P741=1,'WHT Rates - MPEG HEVC VIA'!$H$3,IF(Q741=1,'WHT Rates - MPEG HEVC VIA'!$H$11,IF(R741=1,'Via Summary'!$B$9,_xlfn.XLOOKUP(D741,'WHT Rates'!$B$4:$B$56,'WHT Rates'!$C$4:$C$56)/100))))</f>
        <v>0</v>
      </c>
      <c r="T741" s="244">
        <f t="shared" si="112"/>
        <v>0</v>
      </c>
      <c r="U741" s="238">
        <f>IF(O741=1,0,IF(P741=1,'WHT Rates - MPEG HEVC VIA'!$H$3,IF(Q741=1,'WHT Rates - MPEG HEVC VIA'!$H$11,IF(R741=1,'Via Summary'!$B$9,_xlfn.XLOOKUP(D741,'WHT Rates'!$B$4:$B$56,'WHT Rates'!$E$4:$E$56)/100))))</f>
        <v>0</v>
      </c>
      <c r="V741" s="244">
        <f t="shared" si="113"/>
        <v>0</v>
      </c>
      <c r="W741" s="251"/>
      <c r="X741" s="128">
        <f t="shared" si="106"/>
        <v>0</v>
      </c>
      <c r="Y741" s="128">
        <f t="shared" si="107"/>
        <v>0</v>
      </c>
      <c r="Z741" s="251"/>
      <c r="AA741" s="251"/>
      <c r="AB741" s="251"/>
    </row>
    <row r="742" spans="1:28" s="127" customFormat="1" x14ac:dyDescent="0.35">
      <c r="A742" s="214" t="s">
        <v>199</v>
      </c>
      <c r="B742" s="215">
        <v>107350</v>
      </c>
      <c r="C742" s="215" t="s">
        <v>75</v>
      </c>
      <c r="D742" s="215" t="s">
        <v>76</v>
      </c>
      <c r="E742" s="215">
        <v>70454731</v>
      </c>
      <c r="F742" s="215">
        <v>10</v>
      </c>
      <c r="G742" s="215" t="s">
        <v>771</v>
      </c>
      <c r="H742" s="221" t="s">
        <v>1759</v>
      </c>
      <c r="I742" s="234" t="s">
        <v>979</v>
      </c>
      <c r="J742" s="207"/>
      <c r="K742" s="211">
        <v>798</v>
      </c>
      <c r="L742" s="127" t="str">
        <f t="shared" si="108"/>
        <v>0070454731000010</v>
      </c>
      <c r="M742" s="127">
        <f t="shared" si="114"/>
        <v>16</v>
      </c>
      <c r="N742" s="127" t="str">
        <f t="shared" si="109"/>
        <v>00000000/Z_MON</v>
      </c>
      <c r="O742" s="236">
        <f t="shared" si="110"/>
        <v>0</v>
      </c>
      <c r="P742" s="236">
        <f t="shared" si="111"/>
        <v>0</v>
      </c>
      <c r="Q742" s="236">
        <f t="shared" si="111"/>
        <v>0</v>
      </c>
      <c r="R742" s="236">
        <f t="shared" si="111"/>
        <v>0</v>
      </c>
      <c r="S742" s="238">
        <f>IF(O742=1,0,IF(P742=1,'WHT Rates - MPEG HEVC VIA'!$H$3,IF(Q742=1,'WHT Rates - MPEG HEVC VIA'!$H$11,IF(R742=1,'Via Summary'!$B$9,_xlfn.XLOOKUP(D742,'WHT Rates'!$B$4:$B$56,'WHT Rates'!$C$4:$C$56)/100))))</f>
        <v>0.08</v>
      </c>
      <c r="T742" s="244">
        <f t="shared" si="112"/>
        <v>0</v>
      </c>
      <c r="U742" s="238">
        <f>IF(O742=1,0,IF(P742=1,'WHT Rates - MPEG HEVC VIA'!$H$3,IF(Q742=1,'WHT Rates - MPEG HEVC VIA'!$H$11,IF(R742=1,'Via Summary'!$B$9,_xlfn.XLOOKUP(D742,'WHT Rates'!$B$4:$B$56,'WHT Rates'!$E$4:$E$56)/100))))</f>
        <v>0.05</v>
      </c>
      <c r="V742" s="244">
        <f t="shared" si="113"/>
        <v>39.900000000000006</v>
      </c>
      <c r="W742" s="251"/>
      <c r="X742" s="128">
        <f t="shared" si="106"/>
        <v>0</v>
      </c>
      <c r="Y742" s="128">
        <f t="shared" si="107"/>
        <v>-39.9</v>
      </c>
      <c r="Z742" s="251"/>
      <c r="AA742" s="251"/>
      <c r="AB742" s="251"/>
    </row>
    <row r="743" spans="1:28" s="127" customFormat="1" x14ac:dyDescent="0.35">
      <c r="A743" s="214" t="s">
        <v>553</v>
      </c>
      <c r="B743" s="215">
        <v>107655</v>
      </c>
      <c r="C743" s="215" t="s">
        <v>207</v>
      </c>
      <c r="D743" s="215" t="s">
        <v>208</v>
      </c>
      <c r="E743" s="215">
        <v>70454869</v>
      </c>
      <c r="F743" s="215">
        <v>10</v>
      </c>
      <c r="G743" s="215" t="s">
        <v>772</v>
      </c>
      <c r="H743" s="221" t="s">
        <v>1760</v>
      </c>
      <c r="I743" s="234" t="s">
        <v>980</v>
      </c>
      <c r="J743" s="207"/>
      <c r="K743" s="211">
        <v>39</v>
      </c>
      <c r="L743" s="127" t="str">
        <f t="shared" si="108"/>
        <v>0070454869000010</v>
      </c>
      <c r="M743" s="127">
        <f t="shared" si="114"/>
        <v>16</v>
      </c>
      <c r="N743" s="127" t="str">
        <f t="shared" si="109"/>
        <v>00000000/Z_BCD</v>
      </c>
      <c r="O743" s="236">
        <f t="shared" si="110"/>
        <v>0</v>
      </c>
      <c r="P743" s="236">
        <f t="shared" si="111"/>
        <v>0</v>
      </c>
      <c r="Q743" s="236">
        <f t="shared" si="111"/>
        <v>0</v>
      </c>
      <c r="R743" s="236">
        <f t="shared" si="111"/>
        <v>0</v>
      </c>
      <c r="S743" s="238">
        <f>IF(O743=1,0,IF(P743=1,'WHT Rates - MPEG HEVC VIA'!$H$3,IF(Q743=1,'WHT Rates - MPEG HEVC VIA'!$H$11,IF(R743=1,'Via Summary'!$B$9,_xlfn.XLOOKUP(D743,'WHT Rates'!$B$4:$B$56,'WHT Rates'!$C$4:$C$56)/100))))</f>
        <v>0</v>
      </c>
      <c r="T743" s="244">
        <f t="shared" si="112"/>
        <v>0</v>
      </c>
      <c r="U743" s="238">
        <f>IF(O743=1,0,IF(P743=1,'WHT Rates - MPEG HEVC VIA'!$H$3,IF(Q743=1,'WHT Rates - MPEG HEVC VIA'!$H$11,IF(R743=1,'Via Summary'!$B$9,_xlfn.XLOOKUP(D743,'WHT Rates'!$B$4:$B$56,'WHT Rates'!$E$4:$E$56)/100))))</f>
        <v>0</v>
      </c>
      <c r="V743" s="244">
        <f t="shared" si="113"/>
        <v>0</v>
      </c>
      <c r="W743" s="251"/>
      <c r="X743" s="128">
        <f t="shared" si="106"/>
        <v>0</v>
      </c>
      <c r="Y743" s="128">
        <f t="shared" si="107"/>
        <v>0</v>
      </c>
      <c r="Z743" s="251"/>
      <c r="AA743" s="251"/>
      <c r="AB743" s="251"/>
    </row>
    <row r="744" spans="1:28" s="127" customFormat="1" x14ac:dyDescent="0.35">
      <c r="A744" s="214" t="s">
        <v>67</v>
      </c>
      <c r="B744" s="215">
        <v>105140</v>
      </c>
      <c r="C744" s="215" t="s">
        <v>64</v>
      </c>
      <c r="D744" s="215" t="s">
        <v>65</v>
      </c>
      <c r="E744" s="215">
        <v>70455006</v>
      </c>
      <c r="F744" s="215">
        <v>10</v>
      </c>
      <c r="G744" s="215" t="s">
        <v>1083</v>
      </c>
      <c r="H744" s="221" t="s">
        <v>1761</v>
      </c>
      <c r="I744" s="234" t="s">
        <v>1009</v>
      </c>
      <c r="J744" s="207"/>
      <c r="K744" s="211">
        <v>-38169.599999999999</v>
      </c>
      <c r="L744" s="127" t="str">
        <f t="shared" si="108"/>
        <v>0070455006000010</v>
      </c>
      <c r="M744" s="127">
        <f t="shared" si="114"/>
        <v>16</v>
      </c>
      <c r="N744" s="127" t="str">
        <f t="shared" si="109"/>
        <v>00000000/ACT ASSET</v>
      </c>
      <c r="O744" s="236">
        <f t="shared" si="110"/>
        <v>0</v>
      </c>
      <c r="P744" s="236">
        <f t="shared" si="111"/>
        <v>0</v>
      </c>
      <c r="Q744" s="236">
        <f t="shared" si="111"/>
        <v>0</v>
      </c>
      <c r="R744" s="236">
        <f t="shared" si="111"/>
        <v>0</v>
      </c>
      <c r="S744" s="238">
        <f>IF(O744=1,0,IF(P744=1,'WHT Rates - MPEG HEVC VIA'!$H$3,IF(Q744=1,'WHT Rates - MPEG HEVC VIA'!$H$11,IF(R744=1,'Via Summary'!$B$9,_xlfn.XLOOKUP(D744,'WHT Rates'!$B$4:$B$56,'WHT Rates'!$C$4:$C$56)/100))))</f>
        <v>0</v>
      </c>
      <c r="T744" s="244">
        <f t="shared" si="112"/>
        <v>0</v>
      </c>
      <c r="U744" s="238">
        <f>IF(O744=1,0,IF(P744=1,'WHT Rates - MPEG HEVC VIA'!$H$3,IF(Q744=1,'WHT Rates - MPEG HEVC VIA'!$H$11,IF(R744=1,'Via Summary'!$B$9,_xlfn.XLOOKUP(D744,'WHT Rates'!$B$4:$B$56,'WHT Rates'!$E$4:$E$56)/100))))</f>
        <v>0</v>
      </c>
      <c r="V744" s="244">
        <f t="shared" si="113"/>
        <v>0</v>
      </c>
      <c r="W744" s="251"/>
      <c r="X744" s="128">
        <f t="shared" si="106"/>
        <v>0</v>
      </c>
      <c r="Y744" s="128">
        <f t="shared" si="107"/>
        <v>0</v>
      </c>
      <c r="Z744" s="251"/>
      <c r="AA744" s="251"/>
      <c r="AB744" s="251"/>
    </row>
    <row r="745" spans="1:28" s="127" customFormat="1" x14ac:dyDescent="0.35">
      <c r="A745" s="214" t="s">
        <v>67</v>
      </c>
      <c r="B745" s="215">
        <v>105140</v>
      </c>
      <c r="C745" s="215" t="s">
        <v>64</v>
      </c>
      <c r="D745" s="215" t="s">
        <v>65</v>
      </c>
      <c r="E745" s="215">
        <v>70455006</v>
      </c>
      <c r="F745" s="215">
        <v>10</v>
      </c>
      <c r="G745" s="215" t="s">
        <v>702</v>
      </c>
      <c r="H745" s="221" t="s">
        <v>1761</v>
      </c>
      <c r="I745" s="234" t="s">
        <v>1009</v>
      </c>
      <c r="J745" s="207"/>
      <c r="K745" s="211">
        <v>249721.98</v>
      </c>
      <c r="L745" s="127" t="str">
        <f t="shared" si="108"/>
        <v>0070455006000010</v>
      </c>
      <c r="M745" s="127">
        <f t="shared" si="114"/>
        <v>16</v>
      </c>
      <c r="N745" s="127" t="str">
        <f t="shared" si="109"/>
        <v>00000000/Z_STBIP</v>
      </c>
      <c r="O745" s="236">
        <f t="shared" si="110"/>
        <v>0</v>
      </c>
      <c r="P745" s="236">
        <f t="shared" si="111"/>
        <v>0</v>
      </c>
      <c r="Q745" s="236">
        <f t="shared" si="111"/>
        <v>0</v>
      </c>
      <c r="R745" s="236">
        <f t="shared" si="111"/>
        <v>0</v>
      </c>
      <c r="S745" s="238">
        <f>IF(O745=1,0,IF(P745=1,'WHT Rates - MPEG HEVC VIA'!$H$3,IF(Q745=1,'WHT Rates - MPEG HEVC VIA'!$H$11,IF(R745=1,'Via Summary'!$B$9,_xlfn.XLOOKUP(D745,'WHT Rates'!$B$4:$B$56,'WHT Rates'!$C$4:$C$56)/100))))</f>
        <v>0</v>
      </c>
      <c r="T745" s="244">
        <f t="shared" si="112"/>
        <v>0</v>
      </c>
      <c r="U745" s="238">
        <f>IF(O745=1,0,IF(P745=1,'WHT Rates - MPEG HEVC VIA'!$H$3,IF(Q745=1,'WHT Rates - MPEG HEVC VIA'!$H$11,IF(R745=1,'Via Summary'!$B$9,_xlfn.XLOOKUP(D745,'WHT Rates'!$B$4:$B$56,'WHT Rates'!$E$4:$E$56)/100))))</f>
        <v>0</v>
      </c>
      <c r="V745" s="244">
        <f t="shared" si="113"/>
        <v>0</v>
      </c>
      <c r="W745" s="251"/>
      <c r="X745" s="128">
        <f t="shared" si="106"/>
        <v>0</v>
      </c>
      <c r="Y745" s="128">
        <f t="shared" si="107"/>
        <v>0</v>
      </c>
      <c r="Z745" s="251"/>
      <c r="AA745" s="251"/>
      <c r="AB745" s="251"/>
    </row>
    <row r="746" spans="1:28" s="127" customFormat="1" x14ac:dyDescent="0.35">
      <c r="A746" s="214" t="s">
        <v>67</v>
      </c>
      <c r="B746" s="215">
        <v>105140</v>
      </c>
      <c r="C746" s="215" t="s">
        <v>64</v>
      </c>
      <c r="D746" s="215" t="s">
        <v>65</v>
      </c>
      <c r="E746" s="215">
        <v>70455019</v>
      </c>
      <c r="F746" s="215">
        <v>10</v>
      </c>
      <c r="G746" s="215" t="s">
        <v>757</v>
      </c>
      <c r="H746" s="221" t="s">
        <v>1762</v>
      </c>
      <c r="I746" s="234" t="s">
        <v>979</v>
      </c>
      <c r="J746" s="207"/>
      <c r="K746" s="211">
        <v>918035.46</v>
      </c>
      <c r="L746" s="127" t="str">
        <f t="shared" si="108"/>
        <v>0070455019000010</v>
      </c>
      <c r="M746" s="127">
        <f t="shared" si="114"/>
        <v>16</v>
      </c>
      <c r="N746" s="127" t="str">
        <f t="shared" si="109"/>
        <v>00000000/Z_DVT</v>
      </c>
      <c r="O746" s="236">
        <f t="shared" si="110"/>
        <v>0</v>
      </c>
      <c r="P746" s="236">
        <f t="shared" si="111"/>
        <v>0</v>
      </c>
      <c r="Q746" s="236">
        <f t="shared" si="111"/>
        <v>0</v>
      </c>
      <c r="R746" s="236">
        <f t="shared" si="111"/>
        <v>0</v>
      </c>
      <c r="S746" s="238">
        <f>IF(O746=1,0,IF(P746=1,'WHT Rates - MPEG HEVC VIA'!$H$3,IF(Q746=1,'WHT Rates - MPEG HEVC VIA'!$H$11,IF(R746=1,'Via Summary'!$B$9,_xlfn.XLOOKUP(D746,'WHT Rates'!$B$4:$B$56,'WHT Rates'!$C$4:$C$56)/100))))</f>
        <v>0</v>
      </c>
      <c r="T746" s="244">
        <f t="shared" si="112"/>
        <v>0</v>
      </c>
      <c r="U746" s="238">
        <f>IF(O746=1,0,IF(P746=1,'WHT Rates - MPEG HEVC VIA'!$H$3,IF(Q746=1,'WHT Rates - MPEG HEVC VIA'!$H$11,IF(R746=1,'Via Summary'!$B$9,_xlfn.XLOOKUP(D746,'WHT Rates'!$B$4:$B$56,'WHT Rates'!$E$4:$E$56)/100))))</f>
        <v>0</v>
      </c>
      <c r="V746" s="244">
        <f t="shared" si="113"/>
        <v>0</v>
      </c>
      <c r="W746" s="251"/>
      <c r="X746" s="128">
        <f t="shared" si="106"/>
        <v>0</v>
      </c>
      <c r="Y746" s="128">
        <f t="shared" si="107"/>
        <v>0</v>
      </c>
      <c r="Z746" s="251"/>
      <c r="AA746" s="251"/>
      <c r="AB746" s="251"/>
    </row>
    <row r="747" spans="1:28" s="127" customFormat="1" x14ac:dyDescent="0.35">
      <c r="A747" s="214" t="s">
        <v>67</v>
      </c>
      <c r="B747" s="215">
        <v>105140</v>
      </c>
      <c r="C747" s="215" t="s">
        <v>64</v>
      </c>
      <c r="D747" s="215" t="s">
        <v>65</v>
      </c>
      <c r="E747" s="215">
        <v>70455019</v>
      </c>
      <c r="F747" s="215">
        <v>20</v>
      </c>
      <c r="G747" s="215" t="s">
        <v>753</v>
      </c>
      <c r="H747" s="221" t="s">
        <v>1763</v>
      </c>
      <c r="I747" s="234" t="s">
        <v>979</v>
      </c>
      <c r="J747" s="207"/>
      <c r="K747" s="211">
        <v>858375.81</v>
      </c>
      <c r="L747" s="127" t="str">
        <f t="shared" si="108"/>
        <v>0070455019000020</v>
      </c>
      <c r="M747" s="127">
        <f t="shared" si="114"/>
        <v>16</v>
      </c>
      <c r="N747" s="127" t="str">
        <f t="shared" si="109"/>
        <v>00000000/Z_DVK</v>
      </c>
      <c r="O747" s="236">
        <f t="shared" si="110"/>
        <v>0</v>
      </c>
      <c r="P747" s="236">
        <f t="shared" si="111"/>
        <v>0</v>
      </c>
      <c r="Q747" s="236">
        <f t="shared" si="111"/>
        <v>0</v>
      </c>
      <c r="R747" s="236">
        <f t="shared" si="111"/>
        <v>0</v>
      </c>
      <c r="S747" s="238">
        <f>IF(O747=1,0,IF(P747=1,'WHT Rates - MPEG HEVC VIA'!$H$3,IF(Q747=1,'WHT Rates - MPEG HEVC VIA'!$H$11,IF(R747=1,'Via Summary'!$B$9,_xlfn.XLOOKUP(D747,'WHT Rates'!$B$4:$B$56,'WHT Rates'!$C$4:$C$56)/100))))</f>
        <v>0</v>
      </c>
      <c r="T747" s="244">
        <f t="shared" si="112"/>
        <v>0</v>
      </c>
      <c r="U747" s="238">
        <f>IF(O747=1,0,IF(P747=1,'WHT Rates - MPEG HEVC VIA'!$H$3,IF(Q747=1,'WHT Rates - MPEG HEVC VIA'!$H$11,IF(R747=1,'Via Summary'!$B$9,_xlfn.XLOOKUP(D747,'WHT Rates'!$B$4:$B$56,'WHT Rates'!$E$4:$E$56)/100))))</f>
        <v>0</v>
      </c>
      <c r="V747" s="244">
        <f t="shared" si="113"/>
        <v>0</v>
      </c>
      <c r="W747" s="251"/>
      <c r="X747" s="128">
        <f t="shared" si="106"/>
        <v>0</v>
      </c>
      <c r="Y747" s="128">
        <f t="shared" si="107"/>
        <v>0</v>
      </c>
      <c r="Z747" s="251"/>
      <c r="AA747" s="251"/>
      <c r="AB747" s="251"/>
    </row>
    <row r="748" spans="1:28" s="127" customFormat="1" x14ac:dyDescent="0.35">
      <c r="A748" s="214" t="s">
        <v>67</v>
      </c>
      <c r="B748" s="215">
        <v>105140</v>
      </c>
      <c r="C748" s="215" t="s">
        <v>64</v>
      </c>
      <c r="D748" s="215" t="s">
        <v>65</v>
      </c>
      <c r="E748" s="215">
        <v>70455019</v>
      </c>
      <c r="F748" s="215">
        <v>30</v>
      </c>
      <c r="G748" s="215" t="s">
        <v>753</v>
      </c>
      <c r="H748" s="221" t="s">
        <v>1764</v>
      </c>
      <c r="I748" s="234" t="s">
        <v>979</v>
      </c>
      <c r="J748" s="207"/>
      <c r="K748" s="211">
        <v>46248.74</v>
      </c>
      <c r="L748" s="127" t="str">
        <f t="shared" si="108"/>
        <v>0070455019000030</v>
      </c>
      <c r="M748" s="127">
        <f t="shared" si="114"/>
        <v>16</v>
      </c>
      <c r="N748" s="127" t="str">
        <f t="shared" si="109"/>
        <v>00000000/Z_DVK</v>
      </c>
      <c r="O748" s="236">
        <f t="shared" si="110"/>
        <v>0</v>
      </c>
      <c r="P748" s="236">
        <f t="shared" si="111"/>
        <v>0</v>
      </c>
      <c r="Q748" s="236">
        <f t="shared" si="111"/>
        <v>0</v>
      </c>
      <c r="R748" s="236">
        <f t="shared" si="111"/>
        <v>0</v>
      </c>
      <c r="S748" s="238">
        <f>IF(O748=1,0,IF(P748=1,'WHT Rates - MPEG HEVC VIA'!$H$3,IF(Q748=1,'WHT Rates - MPEG HEVC VIA'!$H$11,IF(R748=1,'Via Summary'!$B$9,_xlfn.XLOOKUP(D748,'WHT Rates'!$B$4:$B$56,'WHT Rates'!$C$4:$C$56)/100))))</f>
        <v>0</v>
      </c>
      <c r="T748" s="244">
        <f t="shared" si="112"/>
        <v>0</v>
      </c>
      <c r="U748" s="238">
        <f>IF(O748=1,0,IF(P748=1,'WHT Rates - MPEG HEVC VIA'!$H$3,IF(Q748=1,'WHT Rates - MPEG HEVC VIA'!$H$11,IF(R748=1,'Via Summary'!$B$9,_xlfn.XLOOKUP(D748,'WHT Rates'!$B$4:$B$56,'WHT Rates'!$E$4:$E$56)/100))))</f>
        <v>0</v>
      </c>
      <c r="V748" s="244">
        <f t="shared" si="113"/>
        <v>0</v>
      </c>
      <c r="W748" s="251"/>
      <c r="X748" s="128">
        <f t="shared" si="106"/>
        <v>0</v>
      </c>
      <c r="Y748" s="128">
        <f t="shared" si="107"/>
        <v>0</v>
      </c>
      <c r="Z748" s="251"/>
      <c r="AA748" s="251"/>
      <c r="AB748" s="251"/>
    </row>
    <row r="749" spans="1:28" s="127" customFormat="1" x14ac:dyDescent="0.35">
      <c r="A749" s="214" t="s">
        <v>67</v>
      </c>
      <c r="B749" s="215">
        <v>105140</v>
      </c>
      <c r="C749" s="215" t="s">
        <v>64</v>
      </c>
      <c r="D749" s="215" t="s">
        <v>65</v>
      </c>
      <c r="E749" s="215">
        <v>70455019</v>
      </c>
      <c r="F749" s="215">
        <v>40</v>
      </c>
      <c r="G749" s="215" t="s">
        <v>706</v>
      </c>
      <c r="H749" s="221" t="s">
        <v>1765</v>
      </c>
      <c r="I749" s="234" t="s">
        <v>979</v>
      </c>
      <c r="J749" s="207"/>
      <c r="K749" s="211">
        <v>8355</v>
      </c>
      <c r="L749" s="127" t="str">
        <f t="shared" si="108"/>
        <v>0070455019000040</v>
      </c>
      <c r="M749" s="127">
        <f t="shared" si="114"/>
        <v>16</v>
      </c>
      <c r="N749" s="127" t="str">
        <f t="shared" si="109"/>
        <v>00000000/Z_CSD</v>
      </c>
      <c r="O749" s="236">
        <f t="shared" si="110"/>
        <v>0</v>
      </c>
      <c r="P749" s="236">
        <f t="shared" si="111"/>
        <v>0</v>
      </c>
      <c r="Q749" s="236">
        <f t="shared" si="111"/>
        <v>0</v>
      </c>
      <c r="R749" s="236">
        <f t="shared" si="111"/>
        <v>0</v>
      </c>
      <c r="S749" s="238">
        <f>IF(O749=1,0,IF(P749=1,'WHT Rates - MPEG HEVC VIA'!$H$3,IF(Q749=1,'WHT Rates - MPEG HEVC VIA'!$H$11,IF(R749=1,'Via Summary'!$B$9,_xlfn.XLOOKUP(D749,'WHT Rates'!$B$4:$B$56,'WHT Rates'!$C$4:$C$56)/100))))</f>
        <v>0</v>
      </c>
      <c r="T749" s="244">
        <f t="shared" si="112"/>
        <v>0</v>
      </c>
      <c r="U749" s="238">
        <f>IF(O749=1,0,IF(P749=1,'WHT Rates - MPEG HEVC VIA'!$H$3,IF(Q749=1,'WHT Rates - MPEG HEVC VIA'!$H$11,IF(R749=1,'Via Summary'!$B$9,_xlfn.XLOOKUP(D749,'WHT Rates'!$B$4:$B$56,'WHT Rates'!$E$4:$E$56)/100))))</f>
        <v>0</v>
      </c>
      <c r="V749" s="244">
        <f t="shared" si="113"/>
        <v>0</v>
      </c>
      <c r="W749" s="251"/>
      <c r="X749" s="128">
        <f t="shared" si="106"/>
        <v>0</v>
      </c>
      <c r="Y749" s="128">
        <f t="shared" si="107"/>
        <v>0</v>
      </c>
      <c r="Z749" s="251"/>
      <c r="AA749" s="251"/>
      <c r="AB749" s="251"/>
    </row>
    <row r="750" spans="1:28" s="127" customFormat="1" x14ac:dyDescent="0.35">
      <c r="A750" s="214" t="s">
        <v>67</v>
      </c>
      <c r="B750" s="215">
        <v>105140</v>
      </c>
      <c r="C750" s="215" t="s">
        <v>64</v>
      </c>
      <c r="D750" s="215" t="s">
        <v>65</v>
      </c>
      <c r="E750" s="215">
        <v>70455019</v>
      </c>
      <c r="F750" s="215">
        <v>50</v>
      </c>
      <c r="G750" s="215" t="s">
        <v>710</v>
      </c>
      <c r="H750" s="221" t="s">
        <v>1766</v>
      </c>
      <c r="I750" s="234" t="s">
        <v>979</v>
      </c>
      <c r="J750" s="207"/>
      <c r="K750" s="211">
        <v>115000</v>
      </c>
      <c r="L750" s="127" t="str">
        <f t="shared" si="108"/>
        <v>0070455019000050</v>
      </c>
      <c r="M750" s="127">
        <f t="shared" si="114"/>
        <v>16</v>
      </c>
      <c r="N750" s="127" t="str">
        <f t="shared" si="109"/>
        <v>00000000/Z_SPKW</v>
      </c>
      <c r="O750" s="236">
        <f t="shared" si="110"/>
        <v>0</v>
      </c>
      <c r="P750" s="236">
        <f t="shared" si="111"/>
        <v>0</v>
      </c>
      <c r="Q750" s="236">
        <f t="shared" si="111"/>
        <v>0</v>
      </c>
      <c r="R750" s="236">
        <f t="shared" si="111"/>
        <v>0</v>
      </c>
      <c r="S750" s="238">
        <f>IF(O750=1,0,IF(P750=1,'WHT Rates - MPEG HEVC VIA'!$H$3,IF(Q750=1,'WHT Rates - MPEG HEVC VIA'!$H$11,IF(R750=1,'Via Summary'!$B$9,_xlfn.XLOOKUP(D750,'WHT Rates'!$B$4:$B$56,'WHT Rates'!$C$4:$C$56)/100))))</f>
        <v>0</v>
      </c>
      <c r="T750" s="244">
        <f t="shared" si="112"/>
        <v>0</v>
      </c>
      <c r="U750" s="238">
        <f>IF(O750=1,0,IF(P750=1,'WHT Rates - MPEG HEVC VIA'!$H$3,IF(Q750=1,'WHT Rates - MPEG HEVC VIA'!$H$11,IF(R750=1,'Via Summary'!$B$9,_xlfn.XLOOKUP(D750,'WHT Rates'!$B$4:$B$56,'WHT Rates'!$E$4:$E$56)/100))))</f>
        <v>0</v>
      </c>
      <c r="V750" s="244">
        <f t="shared" si="113"/>
        <v>0</v>
      </c>
      <c r="W750" s="251"/>
      <c r="X750" s="128">
        <f t="shared" si="106"/>
        <v>0</v>
      </c>
      <c r="Y750" s="128">
        <f t="shared" si="107"/>
        <v>0</v>
      </c>
      <c r="Z750" s="251"/>
      <c r="AA750" s="251"/>
      <c r="AB750" s="251"/>
    </row>
    <row r="751" spans="1:28" s="127" customFormat="1" x14ac:dyDescent="0.35">
      <c r="A751" s="214" t="s">
        <v>201</v>
      </c>
      <c r="B751" s="215">
        <v>107441</v>
      </c>
      <c r="C751" s="215" t="s">
        <v>77</v>
      </c>
      <c r="D751" s="215" t="s">
        <v>78</v>
      </c>
      <c r="E751" s="215">
        <v>70454758</v>
      </c>
      <c r="F751" s="215">
        <v>10</v>
      </c>
      <c r="G751" s="215" t="s">
        <v>715</v>
      </c>
      <c r="H751" s="221" t="s">
        <v>1767</v>
      </c>
      <c r="I751" s="234" t="s">
        <v>979</v>
      </c>
      <c r="J751" s="207">
        <v>67</v>
      </c>
      <c r="K751" s="211"/>
      <c r="L751" s="127" t="str">
        <f t="shared" si="108"/>
        <v>0070454758000010</v>
      </c>
      <c r="M751" s="127">
        <f t="shared" si="114"/>
        <v>16</v>
      </c>
      <c r="N751" s="127" t="str">
        <f t="shared" si="109"/>
        <v>00000000/Z_NLE</v>
      </c>
      <c r="O751" s="236">
        <f t="shared" si="110"/>
        <v>0</v>
      </c>
      <c r="P751" s="236">
        <f t="shared" si="111"/>
        <v>0</v>
      </c>
      <c r="Q751" s="236">
        <f t="shared" si="111"/>
        <v>0</v>
      </c>
      <c r="R751" s="236">
        <f t="shared" si="111"/>
        <v>0</v>
      </c>
      <c r="S751" s="238">
        <f>IF(O751=1,0,IF(P751=1,'WHT Rates - MPEG HEVC VIA'!$H$3,IF(Q751=1,'WHT Rates - MPEG HEVC VIA'!$H$11,IF(R751=1,'Via Summary'!$B$9,_xlfn.XLOOKUP(D751,'WHT Rates'!$B$4:$B$56,'WHT Rates'!$C$4:$C$56)/100))))</f>
        <v>0</v>
      </c>
      <c r="T751" s="244">
        <f t="shared" si="112"/>
        <v>0</v>
      </c>
      <c r="U751" s="238">
        <f>IF(O751=1,0,IF(P751=1,'WHT Rates - MPEG HEVC VIA'!$H$3,IF(Q751=1,'WHT Rates - MPEG HEVC VIA'!$H$11,IF(R751=1,'Via Summary'!$B$9,_xlfn.XLOOKUP(D751,'WHT Rates'!$B$4:$B$56,'WHT Rates'!$E$4:$E$56)/100))))</f>
        <v>0</v>
      </c>
      <c r="V751" s="244">
        <f t="shared" si="113"/>
        <v>0</v>
      </c>
      <c r="W751" s="251"/>
      <c r="X751" s="128">
        <f t="shared" si="106"/>
        <v>0</v>
      </c>
      <c r="Y751" s="128">
        <f t="shared" si="107"/>
        <v>0</v>
      </c>
      <c r="Z751" s="251"/>
      <c r="AA751" s="251"/>
      <c r="AB751" s="251"/>
    </row>
    <row r="752" spans="1:28" s="127" customFormat="1" x14ac:dyDescent="0.35">
      <c r="A752" s="214" t="s">
        <v>112</v>
      </c>
      <c r="B752" s="215">
        <v>105325</v>
      </c>
      <c r="C752" s="215" t="s">
        <v>98</v>
      </c>
      <c r="D752" s="215" t="s">
        <v>99</v>
      </c>
      <c r="E752" s="215">
        <v>70454975</v>
      </c>
      <c r="F752" s="215">
        <v>10</v>
      </c>
      <c r="G752" s="215" t="s">
        <v>737</v>
      </c>
      <c r="H752" s="221" t="s">
        <v>1768</v>
      </c>
      <c r="I752" s="234" t="s">
        <v>994</v>
      </c>
      <c r="J752" s="207"/>
      <c r="K752" s="211">
        <v>27000</v>
      </c>
      <c r="L752" s="127" t="str">
        <f t="shared" si="108"/>
        <v>0070454975000010</v>
      </c>
      <c r="M752" s="127">
        <f t="shared" si="114"/>
        <v>16</v>
      </c>
      <c r="N752" s="127" t="str">
        <f t="shared" si="109"/>
        <v>00000000/Z_PC1</v>
      </c>
      <c r="O752" s="236">
        <f t="shared" si="110"/>
        <v>0</v>
      </c>
      <c r="P752" s="236">
        <f t="shared" si="111"/>
        <v>0</v>
      </c>
      <c r="Q752" s="236">
        <f t="shared" si="111"/>
        <v>0</v>
      </c>
      <c r="R752" s="236">
        <f t="shared" si="111"/>
        <v>0</v>
      </c>
      <c r="S752" s="238">
        <f>IF(O752=1,0,IF(P752=1,'WHT Rates - MPEG HEVC VIA'!$H$3,IF(Q752=1,'WHT Rates - MPEG HEVC VIA'!$H$11,IF(R752=1,'Via Summary'!$B$9,_xlfn.XLOOKUP(D752,'WHT Rates'!$B$4:$B$56,'WHT Rates'!$C$4:$C$56)/100))))</f>
        <v>0.16500000000000001</v>
      </c>
      <c r="T752" s="244">
        <f t="shared" si="112"/>
        <v>0</v>
      </c>
      <c r="U752" s="238">
        <f>IF(O752=1,0,IF(P752=1,'WHT Rates - MPEG HEVC VIA'!$H$3,IF(Q752=1,'WHT Rates - MPEG HEVC VIA'!$H$11,IF(R752=1,'Via Summary'!$B$9,_xlfn.XLOOKUP(D752,'WHT Rates'!$B$4:$B$56,'WHT Rates'!$E$4:$E$56)/100))))</f>
        <v>0.1</v>
      </c>
      <c r="V752" s="244">
        <f t="shared" si="113"/>
        <v>2700</v>
      </c>
      <c r="W752" s="251"/>
      <c r="X752" s="128">
        <f t="shared" si="106"/>
        <v>0</v>
      </c>
      <c r="Y752" s="128">
        <f t="shared" si="107"/>
        <v>-2700</v>
      </c>
      <c r="Z752" s="251"/>
      <c r="AA752" s="251"/>
      <c r="AB752" s="251"/>
    </row>
    <row r="753" spans="1:28" s="127" customFormat="1" x14ac:dyDescent="0.35">
      <c r="A753" s="214" t="s">
        <v>112</v>
      </c>
      <c r="B753" s="215">
        <v>105325</v>
      </c>
      <c r="C753" s="215" t="s">
        <v>98</v>
      </c>
      <c r="D753" s="215" t="s">
        <v>99</v>
      </c>
      <c r="E753" s="215">
        <v>70454975</v>
      </c>
      <c r="F753" s="215">
        <v>20</v>
      </c>
      <c r="G753" s="215" t="s">
        <v>699</v>
      </c>
      <c r="H753" s="221" t="s">
        <v>1769</v>
      </c>
      <c r="I753" s="234" t="s">
        <v>994</v>
      </c>
      <c r="J753" s="207"/>
      <c r="K753" s="211">
        <v>112713.3</v>
      </c>
      <c r="L753" s="127" t="str">
        <f t="shared" si="108"/>
        <v>0070454975000020</v>
      </c>
      <c r="M753" s="127">
        <f t="shared" si="114"/>
        <v>16</v>
      </c>
      <c r="N753" s="127" t="str">
        <f t="shared" si="109"/>
        <v>00000000/Z_W8PB</v>
      </c>
      <c r="O753" s="236">
        <f t="shared" si="110"/>
        <v>0</v>
      </c>
      <c r="P753" s="236">
        <f t="shared" si="111"/>
        <v>0</v>
      </c>
      <c r="Q753" s="236">
        <f t="shared" si="111"/>
        <v>0</v>
      </c>
      <c r="R753" s="236">
        <f t="shared" si="111"/>
        <v>0</v>
      </c>
      <c r="S753" s="238">
        <f>IF(O753=1,0,IF(P753=1,'WHT Rates - MPEG HEVC VIA'!$H$3,IF(Q753=1,'WHT Rates - MPEG HEVC VIA'!$H$11,IF(R753=1,'Via Summary'!$B$9,_xlfn.XLOOKUP(D753,'WHT Rates'!$B$4:$B$56,'WHT Rates'!$C$4:$C$56)/100))))</f>
        <v>0.16500000000000001</v>
      </c>
      <c r="T753" s="244">
        <f t="shared" si="112"/>
        <v>0</v>
      </c>
      <c r="U753" s="238">
        <f>IF(O753=1,0,IF(P753=1,'WHT Rates - MPEG HEVC VIA'!$H$3,IF(Q753=1,'WHT Rates - MPEG HEVC VIA'!$H$11,IF(R753=1,'Via Summary'!$B$9,_xlfn.XLOOKUP(D753,'WHT Rates'!$B$4:$B$56,'WHT Rates'!$E$4:$E$56)/100))))</f>
        <v>0.1</v>
      </c>
      <c r="V753" s="244">
        <f t="shared" si="113"/>
        <v>11271.330000000002</v>
      </c>
      <c r="W753" s="251"/>
      <c r="X753" s="128">
        <f t="shared" si="106"/>
        <v>0</v>
      </c>
      <c r="Y753" s="128">
        <f t="shared" si="107"/>
        <v>-11271.33</v>
      </c>
      <c r="Z753" s="251"/>
      <c r="AA753" s="251"/>
      <c r="AB753" s="251"/>
    </row>
    <row r="754" spans="1:28" s="127" customFormat="1" x14ac:dyDescent="0.35">
      <c r="A754" s="214" t="s">
        <v>112</v>
      </c>
      <c r="B754" s="215">
        <v>105325</v>
      </c>
      <c r="C754" s="215" t="s">
        <v>98</v>
      </c>
      <c r="D754" s="215" t="s">
        <v>99</v>
      </c>
      <c r="E754" s="215">
        <v>70454990</v>
      </c>
      <c r="F754" s="215">
        <v>10</v>
      </c>
      <c r="G754" s="215" t="s">
        <v>702</v>
      </c>
      <c r="H754" s="221" t="s">
        <v>1770</v>
      </c>
      <c r="I754" s="234" t="s">
        <v>999</v>
      </c>
      <c r="J754" s="207"/>
      <c r="K754" s="211">
        <v>11492.1</v>
      </c>
      <c r="L754" s="127" t="str">
        <f t="shared" si="108"/>
        <v>0070454990000010</v>
      </c>
      <c r="M754" s="127">
        <f t="shared" si="114"/>
        <v>16</v>
      </c>
      <c r="N754" s="127" t="str">
        <f t="shared" si="109"/>
        <v>00000000/Z_STBIP</v>
      </c>
      <c r="O754" s="236">
        <f t="shared" si="110"/>
        <v>0</v>
      </c>
      <c r="P754" s="236">
        <f t="shared" si="111"/>
        <v>0</v>
      </c>
      <c r="Q754" s="236">
        <f t="shared" si="111"/>
        <v>0</v>
      </c>
      <c r="R754" s="236">
        <f t="shared" si="111"/>
        <v>0</v>
      </c>
      <c r="S754" s="238">
        <f>IF(O754=1,0,IF(P754=1,'WHT Rates - MPEG HEVC VIA'!$H$3,IF(Q754=1,'WHT Rates - MPEG HEVC VIA'!$H$11,IF(R754=1,'Via Summary'!$B$9,_xlfn.XLOOKUP(D754,'WHT Rates'!$B$4:$B$56,'WHT Rates'!$C$4:$C$56)/100))))</f>
        <v>0.16500000000000001</v>
      </c>
      <c r="T754" s="244">
        <f t="shared" si="112"/>
        <v>0</v>
      </c>
      <c r="U754" s="238">
        <f>IF(O754=1,0,IF(P754=1,'WHT Rates - MPEG HEVC VIA'!$H$3,IF(Q754=1,'WHT Rates - MPEG HEVC VIA'!$H$11,IF(R754=1,'Via Summary'!$B$9,_xlfn.XLOOKUP(D754,'WHT Rates'!$B$4:$B$56,'WHT Rates'!$E$4:$E$56)/100))))</f>
        <v>0.1</v>
      </c>
      <c r="V754" s="244">
        <f t="shared" si="113"/>
        <v>1149.21</v>
      </c>
      <c r="W754" s="251"/>
      <c r="X754" s="128">
        <f t="shared" si="106"/>
        <v>0</v>
      </c>
      <c r="Y754" s="128">
        <f t="shared" si="107"/>
        <v>-1149.21</v>
      </c>
      <c r="Z754" s="251"/>
      <c r="AA754" s="251"/>
      <c r="AB754" s="251"/>
    </row>
    <row r="755" spans="1:28" s="127" customFormat="1" x14ac:dyDescent="0.35">
      <c r="A755" s="214" t="s">
        <v>112</v>
      </c>
      <c r="B755" s="215">
        <v>105325</v>
      </c>
      <c r="C755" s="215" t="s">
        <v>98</v>
      </c>
      <c r="D755" s="215" t="s">
        <v>99</v>
      </c>
      <c r="E755" s="215">
        <v>70454990</v>
      </c>
      <c r="F755" s="215">
        <v>20</v>
      </c>
      <c r="G755" s="215" t="s">
        <v>717</v>
      </c>
      <c r="H755" s="221" t="s">
        <v>1771</v>
      </c>
      <c r="I755" s="234" t="s">
        <v>999</v>
      </c>
      <c r="J755" s="207"/>
      <c r="K755" s="211">
        <v>19633.21</v>
      </c>
      <c r="L755" s="127" t="str">
        <f t="shared" si="108"/>
        <v>0070454990000020</v>
      </c>
      <c r="M755" s="127">
        <f t="shared" si="114"/>
        <v>16</v>
      </c>
      <c r="N755" s="127" t="str">
        <f t="shared" si="109"/>
        <v>00000000/Z_DMT</v>
      </c>
      <c r="O755" s="236">
        <f t="shared" si="110"/>
        <v>0</v>
      </c>
      <c r="P755" s="236">
        <f t="shared" si="111"/>
        <v>0</v>
      </c>
      <c r="Q755" s="236">
        <f t="shared" si="111"/>
        <v>0</v>
      </c>
      <c r="R755" s="236">
        <f t="shared" si="111"/>
        <v>0</v>
      </c>
      <c r="S755" s="238">
        <f>IF(O755=1,0,IF(P755=1,'WHT Rates - MPEG HEVC VIA'!$H$3,IF(Q755=1,'WHT Rates - MPEG HEVC VIA'!$H$11,IF(R755=1,'Via Summary'!$B$9,_xlfn.XLOOKUP(D755,'WHT Rates'!$B$4:$B$56,'WHT Rates'!$C$4:$C$56)/100))))</f>
        <v>0.16500000000000001</v>
      </c>
      <c r="T755" s="244">
        <f t="shared" si="112"/>
        <v>0</v>
      </c>
      <c r="U755" s="238">
        <f>IF(O755=1,0,IF(P755=1,'WHT Rates - MPEG HEVC VIA'!$H$3,IF(Q755=1,'WHT Rates - MPEG HEVC VIA'!$H$11,IF(R755=1,'Via Summary'!$B$9,_xlfn.XLOOKUP(D755,'WHT Rates'!$B$4:$B$56,'WHT Rates'!$E$4:$E$56)/100))))</f>
        <v>0.1</v>
      </c>
      <c r="V755" s="244">
        <f t="shared" si="113"/>
        <v>1963.3209999999999</v>
      </c>
      <c r="W755" s="251"/>
      <c r="X755" s="128">
        <f t="shared" si="106"/>
        <v>0</v>
      </c>
      <c r="Y755" s="128">
        <f t="shared" si="107"/>
        <v>-1963.32</v>
      </c>
      <c r="Z755" s="251"/>
      <c r="AA755" s="251"/>
      <c r="AB755" s="251"/>
    </row>
    <row r="756" spans="1:28" s="127" customFormat="1" x14ac:dyDescent="0.35">
      <c r="A756" s="214" t="s">
        <v>112</v>
      </c>
      <c r="B756" s="215">
        <v>105325</v>
      </c>
      <c r="C756" s="215" t="s">
        <v>98</v>
      </c>
      <c r="D756" s="215" t="s">
        <v>99</v>
      </c>
      <c r="E756" s="215">
        <v>70454990</v>
      </c>
      <c r="F756" s="215">
        <v>30</v>
      </c>
      <c r="G756" s="215" t="s">
        <v>694</v>
      </c>
      <c r="H756" s="221" t="s">
        <v>1772</v>
      </c>
      <c r="I756" s="234" t="s">
        <v>999</v>
      </c>
      <c r="J756" s="207"/>
      <c r="K756" s="211">
        <v>2232171.2200000002</v>
      </c>
      <c r="L756" s="127" t="str">
        <f t="shared" si="108"/>
        <v>0070454990000030</v>
      </c>
      <c r="M756" s="127">
        <f t="shared" si="114"/>
        <v>16</v>
      </c>
      <c r="N756" s="127" t="str">
        <f t="shared" si="109"/>
        <v>00000000/Z_DTV</v>
      </c>
      <c r="O756" s="236">
        <f t="shared" si="110"/>
        <v>0</v>
      </c>
      <c r="P756" s="236">
        <f t="shared" si="111"/>
        <v>0</v>
      </c>
      <c r="Q756" s="236">
        <f t="shared" si="111"/>
        <v>0</v>
      </c>
      <c r="R756" s="236">
        <f t="shared" si="111"/>
        <v>0</v>
      </c>
      <c r="S756" s="238">
        <f>IF(O756=1,0,IF(P756=1,'WHT Rates - MPEG HEVC VIA'!$H$3,IF(Q756=1,'WHT Rates - MPEG HEVC VIA'!$H$11,IF(R756=1,'Via Summary'!$B$9,_xlfn.XLOOKUP(D756,'WHT Rates'!$B$4:$B$56,'WHT Rates'!$C$4:$C$56)/100))))</f>
        <v>0.16500000000000001</v>
      </c>
      <c r="T756" s="244">
        <f t="shared" si="112"/>
        <v>0</v>
      </c>
      <c r="U756" s="238">
        <f>IF(O756=1,0,IF(P756=1,'WHT Rates - MPEG HEVC VIA'!$H$3,IF(Q756=1,'WHT Rates - MPEG HEVC VIA'!$H$11,IF(R756=1,'Via Summary'!$B$9,_xlfn.XLOOKUP(D756,'WHT Rates'!$B$4:$B$56,'WHT Rates'!$E$4:$E$56)/100))))</f>
        <v>0.1</v>
      </c>
      <c r="V756" s="244">
        <f t="shared" si="113"/>
        <v>223217.12200000003</v>
      </c>
      <c r="W756" s="251"/>
      <c r="X756" s="128">
        <f t="shared" si="106"/>
        <v>0</v>
      </c>
      <c r="Y756" s="128">
        <f t="shared" si="107"/>
        <v>-223217.12</v>
      </c>
      <c r="Z756" s="251"/>
      <c r="AA756" s="251"/>
      <c r="AB756" s="251"/>
    </row>
    <row r="757" spans="1:28" s="127" customFormat="1" x14ac:dyDescent="0.35">
      <c r="A757" s="214" t="s">
        <v>112</v>
      </c>
      <c r="B757" s="215">
        <v>105325</v>
      </c>
      <c r="C757" s="215" t="s">
        <v>98</v>
      </c>
      <c r="D757" s="215" t="s">
        <v>99</v>
      </c>
      <c r="E757" s="215">
        <v>70454990</v>
      </c>
      <c r="F757" s="215">
        <v>40</v>
      </c>
      <c r="G757" s="215" t="s">
        <v>694</v>
      </c>
      <c r="H757" s="221" t="s">
        <v>1773</v>
      </c>
      <c r="I757" s="234" t="s">
        <v>999</v>
      </c>
      <c r="J757" s="207"/>
      <c r="K757" s="211">
        <v>5189843.0999999996</v>
      </c>
      <c r="L757" s="127" t="str">
        <f t="shared" si="108"/>
        <v>0070454990000040</v>
      </c>
      <c r="M757" s="127">
        <f t="shared" si="114"/>
        <v>16</v>
      </c>
      <c r="N757" s="127" t="str">
        <f t="shared" si="109"/>
        <v>00000000/Z_DTV</v>
      </c>
      <c r="O757" s="236">
        <f t="shared" si="110"/>
        <v>0</v>
      </c>
      <c r="P757" s="236">
        <f t="shared" si="111"/>
        <v>0</v>
      </c>
      <c r="Q757" s="236">
        <f t="shared" si="111"/>
        <v>0</v>
      </c>
      <c r="R757" s="236">
        <f t="shared" si="111"/>
        <v>0</v>
      </c>
      <c r="S757" s="238">
        <f>IF(O757=1,0,IF(P757=1,'WHT Rates - MPEG HEVC VIA'!$H$3,IF(Q757=1,'WHT Rates - MPEG HEVC VIA'!$H$11,IF(R757=1,'Via Summary'!$B$9,_xlfn.XLOOKUP(D757,'WHT Rates'!$B$4:$B$56,'WHT Rates'!$C$4:$C$56)/100))))</f>
        <v>0.16500000000000001</v>
      </c>
      <c r="T757" s="244">
        <f t="shared" si="112"/>
        <v>0</v>
      </c>
      <c r="U757" s="238">
        <f>IF(O757=1,0,IF(P757=1,'WHT Rates - MPEG HEVC VIA'!$H$3,IF(Q757=1,'WHT Rates - MPEG HEVC VIA'!$H$11,IF(R757=1,'Via Summary'!$B$9,_xlfn.XLOOKUP(D757,'WHT Rates'!$B$4:$B$56,'WHT Rates'!$E$4:$E$56)/100))))</f>
        <v>0.1</v>
      </c>
      <c r="V757" s="244">
        <f t="shared" si="113"/>
        <v>518984.31</v>
      </c>
      <c r="W757" s="251"/>
      <c r="X757" s="128">
        <f t="shared" si="106"/>
        <v>0</v>
      </c>
      <c r="Y757" s="128">
        <f t="shared" si="107"/>
        <v>-518984.31</v>
      </c>
      <c r="Z757" s="251"/>
      <c r="AA757" s="251"/>
      <c r="AB757" s="251"/>
    </row>
    <row r="758" spans="1:28" s="127" customFormat="1" x14ac:dyDescent="0.35">
      <c r="A758" s="214" t="s">
        <v>112</v>
      </c>
      <c r="B758" s="215">
        <v>105325</v>
      </c>
      <c r="C758" s="215" t="s">
        <v>98</v>
      </c>
      <c r="D758" s="215" t="s">
        <v>99</v>
      </c>
      <c r="E758" s="215">
        <v>70454990</v>
      </c>
      <c r="F758" s="215">
        <v>50</v>
      </c>
      <c r="G758" s="215" t="s">
        <v>694</v>
      </c>
      <c r="H758" s="221" t="s">
        <v>1774</v>
      </c>
      <c r="I758" s="234" t="s">
        <v>999</v>
      </c>
      <c r="J758" s="207"/>
      <c r="K758" s="211">
        <v>523734.74</v>
      </c>
      <c r="L758" s="127" t="str">
        <f t="shared" si="108"/>
        <v>0070454990000050</v>
      </c>
      <c r="M758" s="127">
        <f t="shared" si="114"/>
        <v>16</v>
      </c>
      <c r="N758" s="127" t="str">
        <f t="shared" si="109"/>
        <v>00000000/Z_DTV</v>
      </c>
      <c r="O758" s="236">
        <f t="shared" si="110"/>
        <v>0</v>
      </c>
      <c r="P758" s="236">
        <f t="shared" si="111"/>
        <v>0</v>
      </c>
      <c r="Q758" s="236">
        <f t="shared" si="111"/>
        <v>0</v>
      </c>
      <c r="R758" s="236">
        <f t="shared" si="111"/>
        <v>0</v>
      </c>
      <c r="S758" s="238">
        <f>IF(O758=1,0,IF(P758=1,'WHT Rates - MPEG HEVC VIA'!$H$3,IF(Q758=1,'WHT Rates - MPEG HEVC VIA'!$H$11,IF(R758=1,'Via Summary'!$B$9,_xlfn.XLOOKUP(D758,'WHT Rates'!$B$4:$B$56,'WHT Rates'!$C$4:$C$56)/100))))</f>
        <v>0.16500000000000001</v>
      </c>
      <c r="T758" s="244">
        <f t="shared" si="112"/>
        <v>0</v>
      </c>
      <c r="U758" s="238">
        <f>IF(O758=1,0,IF(P758=1,'WHT Rates - MPEG HEVC VIA'!$H$3,IF(Q758=1,'WHT Rates - MPEG HEVC VIA'!$H$11,IF(R758=1,'Via Summary'!$B$9,_xlfn.XLOOKUP(D758,'WHT Rates'!$B$4:$B$56,'WHT Rates'!$E$4:$E$56)/100))))</f>
        <v>0.1</v>
      </c>
      <c r="V758" s="244">
        <f t="shared" si="113"/>
        <v>52373.474000000002</v>
      </c>
      <c r="W758" s="251"/>
      <c r="X758" s="128">
        <f t="shared" si="106"/>
        <v>0</v>
      </c>
      <c r="Y758" s="128">
        <f t="shared" si="107"/>
        <v>-52373.47</v>
      </c>
      <c r="Z758" s="251"/>
      <c r="AA758" s="251"/>
      <c r="AB758" s="251"/>
    </row>
    <row r="759" spans="1:28" s="127" customFormat="1" x14ac:dyDescent="0.35">
      <c r="A759" s="214" t="s">
        <v>112</v>
      </c>
      <c r="B759" s="215">
        <v>105325</v>
      </c>
      <c r="C759" s="215" t="s">
        <v>98</v>
      </c>
      <c r="D759" s="215" t="s">
        <v>99</v>
      </c>
      <c r="E759" s="215">
        <v>70454990</v>
      </c>
      <c r="F759" s="215">
        <v>60</v>
      </c>
      <c r="G759" s="215" t="s">
        <v>694</v>
      </c>
      <c r="H759" s="221" t="s">
        <v>1775</v>
      </c>
      <c r="I759" s="234" t="s">
        <v>999</v>
      </c>
      <c r="J759" s="207"/>
      <c r="K759" s="211">
        <v>341383.63</v>
      </c>
      <c r="L759" s="127" t="str">
        <f t="shared" si="108"/>
        <v>0070454990000060</v>
      </c>
      <c r="M759" s="127">
        <f t="shared" si="114"/>
        <v>16</v>
      </c>
      <c r="N759" s="127" t="str">
        <f t="shared" si="109"/>
        <v>00000000/Z_DTV</v>
      </c>
      <c r="O759" s="236">
        <f t="shared" si="110"/>
        <v>0</v>
      </c>
      <c r="P759" s="236">
        <f t="shared" si="111"/>
        <v>0</v>
      </c>
      <c r="Q759" s="236">
        <f t="shared" si="111"/>
        <v>0</v>
      </c>
      <c r="R759" s="236">
        <f t="shared" si="111"/>
        <v>0</v>
      </c>
      <c r="S759" s="238">
        <f>IF(O759=1,0,IF(P759=1,'WHT Rates - MPEG HEVC VIA'!$H$3,IF(Q759=1,'WHT Rates - MPEG HEVC VIA'!$H$11,IF(R759=1,'Via Summary'!$B$9,_xlfn.XLOOKUP(D759,'WHT Rates'!$B$4:$B$56,'WHT Rates'!$C$4:$C$56)/100))))</f>
        <v>0.16500000000000001</v>
      </c>
      <c r="T759" s="244">
        <f t="shared" si="112"/>
        <v>0</v>
      </c>
      <c r="U759" s="238">
        <f>IF(O759=1,0,IF(P759=1,'WHT Rates - MPEG HEVC VIA'!$H$3,IF(Q759=1,'WHT Rates - MPEG HEVC VIA'!$H$11,IF(R759=1,'Via Summary'!$B$9,_xlfn.XLOOKUP(D759,'WHT Rates'!$B$4:$B$56,'WHT Rates'!$E$4:$E$56)/100))))</f>
        <v>0.1</v>
      </c>
      <c r="V759" s="244">
        <f t="shared" si="113"/>
        <v>34138.363000000005</v>
      </c>
      <c r="W759" s="251"/>
      <c r="X759" s="128">
        <f t="shared" si="106"/>
        <v>0</v>
      </c>
      <c r="Y759" s="128">
        <f t="shared" si="107"/>
        <v>-34138.36</v>
      </c>
      <c r="Z759" s="251"/>
      <c r="AA759" s="251"/>
      <c r="AB759" s="251"/>
    </row>
    <row r="760" spans="1:28" s="127" customFormat="1" x14ac:dyDescent="0.35">
      <c r="A760" s="214" t="s">
        <v>112</v>
      </c>
      <c r="B760" s="215">
        <v>105325</v>
      </c>
      <c r="C760" s="215" t="s">
        <v>98</v>
      </c>
      <c r="D760" s="215" t="s">
        <v>99</v>
      </c>
      <c r="E760" s="215">
        <v>70454990</v>
      </c>
      <c r="F760" s="215">
        <v>70</v>
      </c>
      <c r="G760" s="215" t="s">
        <v>738</v>
      </c>
      <c r="H760" s="221" t="s">
        <v>1776</v>
      </c>
      <c r="I760" s="234" t="s">
        <v>999</v>
      </c>
      <c r="J760" s="207"/>
      <c r="K760" s="211">
        <v>0.9</v>
      </c>
      <c r="L760" s="127" t="str">
        <f t="shared" si="108"/>
        <v>0070454990000070</v>
      </c>
      <c r="M760" s="127">
        <f t="shared" si="114"/>
        <v>16</v>
      </c>
      <c r="N760" s="127" t="str">
        <f t="shared" si="109"/>
        <v>00000000/Z_DVD-4</v>
      </c>
      <c r="O760" s="236">
        <f t="shared" si="110"/>
        <v>0</v>
      </c>
      <c r="P760" s="236">
        <f t="shared" si="111"/>
        <v>0</v>
      </c>
      <c r="Q760" s="236">
        <f t="shared" si="111"/>
        <v>0</v>
      </c>
      <c r="R760" s="236">
        <f t="shared" si="111"/>
        <v>0</v>
      </c>
      <c r="S760" s="238">
        <f>IF(O760=1,0,IF(P760=1,'WHT Rates - MPEG HEVC VIA'!$H$3,IF(Q760=1,'WHT Rates - MPEG HEVC VIA'!$H$11,IF(R760=1,'Via Summary'!$B$9,_xlfn.XLOOKUP(D760,'WHT Rates'!$B$4:$B$56,'WHT Rates'!$C$4:$C$56)/100))))</f>
        <v>0.16500000000000001</v>
      </c>
      <c r="T760" s="244">
        <f t="shared" si="112"/>
        <v>0</v>
      </c>
      <c r="U760" s="238">
        <f>IF(O760=1,0,IF(P760=1,'WHT Rates - MPEG HEVC VIA'!$H$3,IF(Q760=1,'WHT Rates - MPEG HEVC VIA'!$H$11,IF(R760=1,'Via Summary'!$B$9,_xlfn.XLOOKUP(D760,'WHT Rates'!$B$4:$B$56,'WHT Rates'!$E$4:$E$56)/100))))</f>
        <v>0.1</v>
      </c>
      <c r="V760" s="244">
        <f t="shared" si="113"/>
        <v>9.0000000000000011E-2</v>
      </c>
      <c r="W760" s="251"/>
      <c r="X760" s="128">
        <f t="shared" si="106"/>
        <v>0</v>
      </c>
      <c r="Y760" s="128">
        <f t="shared" si="107"/>
        <v>-0.09</v>
      </c>
      <c r="Z760" s="251"/>
      <c r="AA760" s="251"/>
      <c r="AB760" s="251"/>
    </row>
    <row r="761" spans="1:28" s="127" customFormat="1" x14ac:dyDescent="0.35">
      <c r="A761" s="214" t="s">
        <v>112</v>
      </c>
      <c r="B761" s="215">
        <v>105325</v>
      </c>
      <c r="C761" s="215" t="s">
        <v>98</v>
      </c>
      <c r="D761" s="215" t="s">
        <v>99</v>
      </c>
      <c r="E761" s="215">
        <v>70454990</v>
      </c>
      <c r="F761" s="215">
        <v>80</v>
      </c>
      <c r="G761" s="215" t="s">
        <v>700</v>
      </c>
      <c r="H761" s="221" t="s">
        <v>1777</v>
      </c>
      <c r="I761" s="234" t="s">
        <v>999</v>
      </c>
      <c r="J761" s="207"/>
      <c r="K761" s="211">
        <v>486.04</v>
      </c>
      <c r="L761" s="127" t="str">
        <f t="shared" si="108"/>
        <v>0070454990000080</v>
      </c>
      <c r="M761" s="127">
        <f t="shared" si="114"/>
        <v>16</v>
      </c>
      <c r="N761" s="127" t="str">
        <f t="shared" si="109"/>
        <v>00000000/Z_DMA</v>
      </c>
      <c r="O761" s="236">
        <f t="shared" si="110"/>
        <v>0</v>
      </c>
      <c r="P761" s="236">
        <f t="shared" si="111"/>
        <v>0</v>
      </c>
      <c r="Q761" s="236">
        <f t="shared" si="111"/>
        <v>0</v>
      </c>
      <c r="R761" s="236">
        <f t="shared" si="111"/>
        <v>0</v>
      </c>
      <c r="S761" s="238">
        <f>IF(O761=1,0,IF(P761=1,'WHT Rates - MPEG HEVC VIA'!$H$3,IF(Q761=1,'WHT Rates - MPEG HEVC VIA'!$H$11,IF(R761=1,'Via Summary'!$B$9,_xlfn.XLOOKUP(D761,'WHT Rates'!$B$4:$B$56,'WHT Rates'!$C$4:$C$56)/100))))</f>
        <v>0.16500000000000001</v>
      </c>
      <c r="T761" s="244">
        <f t="shared" si="112"/>
        <v>0</v>
      </c>
      <c r="U761" s="238">
        <f>IF(O761=1,0,IF(P761=1,'WHT Rates - MPEG HEVC VIA'!$H$3,IF(Q761=1,'WHT Rates - MPEG HEVC VIA'!$H$11,IF(R761=1,'Via Summary'!$B$9,_xlfn.XLOOKUP(D761,'WHT Rates'!$B$4:$B$56,'WHT Rates'!$E$4:$E$56)/100))))</f>
        <v>0.1</v>
      </c>
      <c r="V761" s="244">
        <f t="shared" si="113"/>
        <v>48.604000000000006</v>
      </c>
      <c r="W761" s="251"/>
      <c r="X761" s="128">
        <f t="shared" si="106"/>
        <v>0</v>
      </c>
      <c r="Y761" s="128">
        <f t="shared" si="107"/>
        <v>-48.6</v>
      </c>
      <c r="Z761" s="251"/>
      <c r="AA761" s="251"/>
      <c r="AB761" s="251"/>
    </row>
    <row r="762" spans="1:28" s="127" customFormat="1" x14ac:dyDescent="0.35">
      <c r="A762" s="214" t="s">
        <v>112</v>
      </c>
      <c r="B762" s="215">
        <v>105325</v>
      </c>
      <c r="C762" s="215" t="s">
        <v>98</v>
      </c>
      <c r="D762" s="215" t="s">
        <v>99</v>
      </c>
      <c r="E762" s="215">
        <v>70454990</v>
      </c>
      <c r="F762" s="215">
        <v>90</v>
      </c>
      <c r="G762" s="215" t="s">
        <v>700</v>
      </c>
      <c r="H762" s="221" t="s">
        <v>1778</v>
      </c>
      <c r="I762" s="234" t="s">
        <v>999</v>
      </c>
      <c r="J762" s="207"/>
      <c r="K762" s="211">
        <v>908.22</v>
      </c>
      <c r="L762" s="127" t="str">
        <f t="shared" si="108"/>
        <v>0070454990000090</v>
      </c>
      <c r="M762" s="127">
        <f t="shared" si="114"/>
        <v>16</v>
      </c>
      <c r="N762" s="127" t="str">
        <f t="shared" si="109"/>
        <v>00000000/Z_DMA</v>
      </c>
      <c r="O762" s="236">
        <f t="shared" si="110"/>
        <v>0</v>
      </c>
      <c r="P762" s="236">
        <f t="shared" si="111"/>
        <v>0</v>
      </c>
      <c r="Q762" s="236">
        <f t="shared" si="111"/>
        <v>0</v>
      </c>
      <c r="R762" s="236">
        <f t="shared" si="111"/>
        <v>0</v>
      </c>
      <c r="S762" s="238">
        <f>IF(O762=1,0,IF(P762=1,'WHT Rates - MPEG HEVC VIA'!$H$3,IF(Q762=1,'WHT Rates - MPEG HEVC VIA'!$H$11,IF(R762=1,'Via Summary'!$B$9,_xlfn.XLOOKUP(D762,'WHT Rates'!$B$4:$B$56,'WHT Rates'!$C$4:$C$56)/100))))</f>
        <v>0.16500000000000001</v>
      </c>
      <c r="T762" s="244">
        <f t="shared" si="112"/>
        <v>0</v>
      </c>
      <c r="U762" s="238">
        <f>IF(O762=1,0,IF(P762=1,'WHT Rates - MPEG HEVC VIA'!$H$3,IF(Q762=1,'WHT Rates - MPEG HEVC VIA'!$H$11,IF(R762=1,'Via Summary'!$B$9,_xlfn.XLOOKUP(D762,'WHT Rates'!$B$4:$B$56,'WHT Rates'!$E$4:$E$56)/100))))</f>
        <v>0.1</v>
      </c>
      <c r="V762" s="244">
        <f t="shared" si="113"/>
        <v>90.822000000000003</v>
      </c>
      <c r="W762" s="251"/>
      <c r="X762" s="128">
        <f t="shared" ref="X762:X825" si="115">ROUND(-1*T762,2)</f>
        <v>0</v>
      </c>
      <c r="Y762" s="128">
        <f t="shared" ref="Y762:Y825" si="116">ROUND(-1*V762,2)</f>
        <v>-90.82</v>
      </c>
      <c r="Z762" s="251"/>
      <c r="AA762" s="251"/>
      <c r="AB762" s="251"/>
    </row>
    <row r="763" spans="1:28" s="127" customFormat="1" x14ac:dyDescent="0.35">
      <c r="A763" s="214" t="s">
        <v>112</v>
      </c>
      <c r="B763" s="215">
        <v>105325</v>
      </c>
      <c r="C763" s="215" t="s">
        <v>98</v>
      </c>
      <c r="D763" s="215" t="s">
        <v>99</v>
      </c>
      <c r="E763" s="215">
        <v>70454990</v>
      </c>
      <c r="F763" s="215">
        <v>100</v>
      </c>
      <c r="G763" s="215" t="s">
        <v>760</v>
      </c>
      <c r="H763" s="221" t="s">
        <v>1779</v>
      </c>
      <c r="I763" s="234" t="s">
        <v>999</v>
      </c>
      <c r="J763" s="207"/>
      <c r="K763" s="211">
        <v>184.63</v>
      </c>
      <c r="L763" s="127" t="str">
        <f t="shared" si="108"/>
        <v>0070454990000100</v>
      </c>
      <c r="M763" s="127">
        <f t="shared" si="114"/>
        <v>16</v>
      </c>
      <c r="N763" s="127" t="str">
        <f t="shared" si="109"/>
        <v>00000000/Z_IBP</v>
      </c>
      <c r="O763" s="236">
        <f t="shared" si="110"/>
        <v>0</v>
      </c>
      <c r="P763" s="236">
        <f t="shared" si="111"/>
        <v>0</v>
      </c>
      <c r="Q763" s="236">
        <f t="shared" si="111"/>
        <v>0</v>
      </c>
      <c r="R763" s="236">
        <f t="shared" si="111"/>
        <v>0</v>
      </c>
      <c r="S763" s="238">
        <f>IF(O763=1,0,IF(P763=1,'WHT Rates - MPEG HEVC VIA'!$H$3,IF(Q763=1,'WHT Rates - MPEG HEVC VIA'!$H$11,IF(R763=1,'Via Summary'!$B$9,_xlfn.XLOOKUP(D763,'WHT Rates'!$B$4:$B$56,'WHT Rates'!$C$4:$C$56)/100))))</f>
        <v>0.16500000000000001</v>
      </c>
      <c r="T763" s="244">
        <f t="shared" si="112"/>
        <v>0</v>
      </c>
      <c r="U763" s="238">
        <f>IF(O763=1,0,IF(P763=1,'WHT Rates - MPEG HEVC VIA'!$H$3,IF(Q763=1,'WHT Rates - MPEG HEVC VIA'!$H$11,IF(R763=1,'Via Summary'!$B$9,_xlfn.XLOOKUP(D763,'WHT Rates'!$B$4:$B$56,'WHT Rates'!$E$4:$E$56)/100))))</f>
        <v>0.1</v>
      </c>
      <c r="V763" s="244">
        <f t="shared" si="113"/>
        <v>18.463000000000001</v>
      </c>
      <c r="W763" s="251"/>
      <c r="X763" s="128">
        <f t="shared" si="115"/>
        <v>0</v>
      </c>
      <c r="Y763" s="128">
        <f t="shared" si="116"/>
        <v>-18.46</v>
      </c>
      <c r="Z763" s="251"/>
      <c r="AA763" s="251"/>
      <c r="AB763" s="251"/>
    </row>
    <row r="764" spans="1:28" s="127" customFormat="1" x14ac:dyDescent="0.35">
      <c r="A764" s="214" t="s">
        <v>112</v>
      </c>
      <c r="B764" s="215">
        <v>105325</v>
      </c>
      <c r="C764" s="215" t="s">
        <v>98</v>
      </c>
      <c r="D764" s="215" t="s">
        <v>99</v>
      </c>
      <c r="E764" s="215">
        <v>70454990</v>
      </c>
      <c r="F764" s="215">
        <v>110</v>
      </c>
      <c r="G764" s="215" t="s">
        <v>760</v>
      </c>
      <c r="H764" s="221" t="s">
        <v>1780</v>
      </c>
      <c r="I764" s="234" t="s">
        <v>999</v>
      </c>
      <c r="J764" s="207"/>
      <c r="K764" s="211">
        <v>8.0500000000000007</v>
      </c>
      <c r="L764" s="127" t="str">
        <f t="shared" si="108"/>
        <v>0070454990000110</v>
      </c>
      <c r="M764" s="127">
        <f t="shared" si="114"/>
        <v>16</v>
      </c>
      <c r="N764" s="127" t="str">
        <f t="shared" si="109"/>
        <v>00000000/Z_IBP</v>
      </c>
      <c r="O764" s="236">
        <f t="shared" si="110"/>
        <v>0</v>
      </c>
      <c r="P764" s="236">
        <f t="shared" si="111"/>
        <v>0</v>
      </c>
      <c r="Q764" s="236">
        <f t="shared" si="111"/>
        <v>0</v>
      </c>
      <c r="R764" s="236">
        <f t="shared" si="111"/>
        <v>0</v>
      </c>
      <c r="S764" s="238">
        <f>IF(O764=1,0,IF(P764=1,'WHT Rates - MPEG HEVC VIA'!$H$3,IF(Q764=1,'WHT Rates - MPEG HEVC VIA'!$H$11,IF(R764=1,'Via Summary'!$B$9,_xlfn.XLOOKUP(D764,'WHT Rates'!$B$4:$B$56,'WHT Rates'!$C$4:$C$56)/100))))</f>
        <v>0.16500000000000001</v>
      </c>
      <c r="T764" s="244">
        <f t="shared" si="112"/>
        <v>0</v>
      </c>
      <c r="U764" s="238">
        <f>IF(O764=1,0,IF(P764=1,'WHT Rates - MPEG HEVC VIA'!$H$3,IF(Q764=1,'WHT Rates - MPEG HEVC VIA'!$H$11,IF(R764=1,'Via Summary'!$B$9,_xlfn.XLOOKUP(D764,'WHT Rates'!$B$4:$B$56,'WHT Rates'!$E$4:$E$56)/100))))</f>
        <v>0.1</v>
      </c>
      <c r="V764" s="244">
        <f t="shared" si="113"/>
        <v>0.80500000000000016</v>
      </c>
      <c r="W764" s="251"/>
      <c r="X764" s="128">
        <f t="shared" si="115"/>
        <v>0</v>
      </c>
      <c r="Y764" s="128">
        <f t="shared" si="116"/>
        <v>-0.81</v>
      </c>
      <c r="Z764" s="251"/>
      <c r="AA764" s="251"/>
      <c r="AB764" s="251"/>
    </row>
    <row r="765" spans="1:28" s="127" customFormat="1" x14ac:dyDescent="0.35">
      <c r="A765" s="214" t="s">
        <v>112</v>
      </c>
      <c r="B765" s="215">
        <v>105325</v>
      </c>
      <c r="C765" s="215" t="s">
        <v>98</v>
      </c>
      <c r="D765" s="215" t="s">
        <v>99</v>
      </c>
      <c r="E765" s="215">
        <v>70454990</v>
      </c>
      <c r="F765" s="215">
        <v>120</v>
      </c>
      <c r="G765" s="215" t="s">
        <v>760</v>
      </c>
      <c r="H765" s="221" t="s">
        <v>1781</v>
      </c>
      <c r="I765" s="234" t="s">
        <v>999</v>
      </c>
      <c r="J765" s="207"/>
      <c r="K765" s="211">
        <v>8.5</v>
      </c>
      <c r="L765" s="127" t="str">
        <f t="shared" si="108"/>
        <v>0070454990000120</v>
      </c>
      <c r="M765" s="127">
        <f t="shared" si="114"/>
        <v>16</v>
      </c>
      <c r="N765" s="127" t="str">
        <f t="shared" si="109"/>
        <v>00000000/Z_IBP</v>
      </c>
      <c r="O765" s="236">
        <f t="shared" si="110"/>
        <v>0</v>
      </c>
      <c r="P765" s="236">
        <f t="shared" si="111"/>
        <v>0</v>
      </c>
      <c r="Q765" s="236">
        <f t="shared" si="111"/>
        <v>0</v>
      </c>
      <c r="R765" s="236">
        <f t="shared" si="111"/>
        <v>0</v>
      </c>
      <c r="S765" s="238">
        <f>IF(O765=1,0,IF(P765=1,'WHT Rates - MPEG HEVC VIA'!$H$3,IF(Q765=1,'WHT Rates - MPEG HEVC VIA'!$H$11,IF(R765=1,'Via Summary'!$B$9,_xlfn.XLOOKUP(D765,'WHT Rates'!$B$4:$B$56,'WHT Rates'!$C$4:$C$56)/100))))</f>
        <v>0.16500000000000001</v>
      </c>
      <c r="T765" s="244">
        <f t="shared" si="112"/>
        <v>0</v>
      </c>
      <c r="U765" s="238">
        <f>IF(O765=1,0,IF(P765=1,'WHT Rates - MPEG HEVC VIA'!$H$3,IF(Q765=1,'WHT Rates - MPEG HEVC VIA'!$H$11,IF(R765=1,'Via Summary'!$B$9,_xlfn.XLOOKUP(D765,'WHT Rates'!$B$4:$B$56,'WHT Rates'!$E$4:$E$56)/100))))</f>
        <v>0.1</v>
      </c>
      <c r="V765" s="244">
        <f t="shared" si="113"/>
        <v>0.85000000000000009</v>
      </c>
      <c r="W765" s="251"/>
      <c r="X765" s="128">
        <f t="shared" si="115"/>
        <v>0</v>
      </c>
      <c r="Y765" s="128">
        <f t="shared" si="116"/>
        <v>-0.85</v>
      </c>
      <c r="Z765" s="251"/>
      <c r="AA765" s="251"/>
      <c r="AB765" s="251"/>
    </row>
    <row r="766" spans="1:28" s="127" customFormat="1" x14ac:dyDescent="0.35">
      <c r="A766" s="214" t="s">
        <v>112</v>
      </c>
      <c r="B766" s="215">
        <v>105325</v>
      </c>
      <c r="C766" s="215" t="s">
        <v>98</v>
      </c>
      <c r="D766" s="215" t="s">
        <v>99</v>
      </c>
      <c r="E766" s="215">
        <v>70454990</v>
      </c>
      <c r="F766" s="215">
        <v>130</v>
      </c>
      <c r="G766" s="215" t="s">
        <v>760</v>
      </c>
      <c r="H766" s="221" t="s">
        <v>1782</v>
      </c>
      <c r="I766" s="234" t="s">
        <v>999</v>
      </c>
      <c r="J766" s="207"/>
      <c r="K766" s="211">
        <v>0.13</v>
      </c>
      <c r="L766" s="127" t="str">
        <f t="shared" si="108"/>
        <v>0070454990000130</v>
      </c>
      <c r="M766" s="127">
        <f t="shared" si="114"/>
        <v>16</v>
      </c>
      <c r="N766" s="127" t="str">
        <f t="shared" si="109"/>
        <v>00000000/Z_IBP</v>
      </c>
      <c r="O766" s="236">
        <f t="shared" si="110"/>
        <v>0</v>
      </c>
      <c r="P766" s="236">
        <f t="shared" si="111"/>
        <v>0</v>
      </c>
      <c r="Q766" s="236">
        <f t="shared" si="111"/>
        <v>0</v>
      </c>
      <c r="R766" s="236">
        <f t="shared" si="111"/>
        <v>0</v>
      </c>
      <c r="S766" s="238">
        <f>IF(O766=1,0,IF(P766=1,'WHT Rates - MPEG HEVC VIA'!$H$3,IF(Q766=1,'WHT Rates - MPEG HEVC VIA'!$H$11,IF(R766=1,'Via Summary'!$B$9,_xlfn.XLOOKUP(D766,'WHT Rates'!$B$4:$B$56,'WHT Rates'!$C$4:$C$56)/100))))</f>
        <v>0.16500000000000001</v>
      </c>
      <c r="T766" s="244">
        <f t="shared" si="112"/>
        <v>0</v>
      </c>
      <c r="U766" s="238">
        <f>IF(O766=1,0,IF(P766=1,'WHT Rates - MPEG HEVC VIA'!$H$3,IF(Q766=1,'WHT Rates - MPEG HEVC VIA'!$H$11,IF(R766=1,'Via Summary'!$B$9,_xlfn.XLOOKUP(D766,'WHT Rates'!$B$4:$B$56,'WHT Rates'!$E$4:$E$56)/100))))</f>
        <v>0.1</v>
      </c>
      <c r="V766" s="244">
        <f t="shared" si="113"/>
        <v>1.3000000000000001E-2</v>
      </c>
      <c r="W766" s="251"/>
      <c r="X766" s="128">
        <f t="shared" si="115"/>
        <v>0</v>
      </c>
      <c r="Y766" s="128">
        <f t="shared" si="116"/>
        <v>-0.01</v>
      </c>
      <c r="Z766" s="251"/>
      <c r="AA766" s="251"/>
      <c r="AB766" s="251"/>
    </row>
    <row r="767" spans="1:28" s="127" customFormat="1" x14ac:dyDescent="0.35">
      <c r="A767" s="214" t="s">
        <v>112</v>
      </c>
      <c r="B767" s="215">
        <v>105325</v>
      </c>
      <c r="C767" s="215" t="s">
        <v>98</v>
      </c>
      <c r="D767" s="215" t="s">
        <v>99</v>
      </c>
      <c r="E767" s="215">
        <v>70454990</v>
      </c>
      <c r="F767" s="215">
        <v>140</v>
      </c>
      <c r="G767" s="215" t="s">
        <v>760</v>
      </c>
      <c r="H767" s="221" t="s">
        <v>1783</v>
      </c>
      <c r="I767" s="234" t="s">
        <v>999</v>
      </c>
      <c r="J767" s="207"/>
      <c r="K767" s="211">
        <v>0.28999999999999998</v>
      </c>
      <c r="L767" s="127" t="str">
        <f t="shared" si="108"/>
        <v>0070454990000140</v>
      </c>
      <c r="M767" s="127">
        <f t="shared" si="114"/>
        <v>16</v>
      </c>
      <c r="N767" s="127" t="str">
        <f t="shared" si="109"/>
        <v>00000000/Z_IBP</v>
      </c>
      <c r="O767" s="236">
        <f t="shared" si="110"/>
        <v>0</v>
      </c>
      <c r="P767" s="236">
        <f t="shared" si="111"/>
        <v>0</v>
      </c>
      <c r="Q767" s="236">
        <f t="shared" si="111"/>
        <v>0</v>
      </c>
      <c r="R767" s="236">
        <f t="shared" si="111"/>
        <v>0</v>
      </c>
      <c r="S767" s="238">
        <f>IF(O767=1,0,IF(P767=1,'WHT Rates - MPEG HEVC VIA'!$H$3,IF(Q767=1,'WHT Rates - MPEG HEVC VIA'!$H$11,IF(R767=1,'Via Summary'!$B$9,_xlfn.XLOOKUP(D767,'WHT Rates'!$B$4:$B$56,'WHT Rates'!$C$4:$C$56)/100))))</f>
        <v>0.16500000000000001</v>
      </c>
      <c r="T767" s="244">
        <f t="shared" si="112"/>
        <v>0</v>
      </c>
      <c r="U767" s="238">
        <f>IF(O767=1,0,IF(P767=1,'WHT Rates - MPEG HEVC VIA'!$H$3,IF(Q767=1,'WHT Rates - MPEG HEVC VIA'!$H$11,IF(R767=1,'Via Summary'!$B$9,_xlfn.XLOOKUP(D767,'WHT Rates'!$B$4:$B$56,'WHT Rates'!$E$4:$E$56)/100))))</f>
        <v>0.1</v>
      </c>
      <c r="V767" s="244">
        <f t="shared" si="113"/>
        <v>2.8999999999999998E-2</v>
      </c>
      <c r="W767" s="251"/>
      <c r="X767" s="128">
        <f t="shared" si="115"/>
        <v>0</v>
      </c>
      <c r="Y767" s="128">
        <f t="shared" si="116"/>
        <v>-0.03</v>
      </c>
      <c r="Z767" s="251"/>
      <c r="AA767" s="251"/>
      <c r="AB767" s="251"/>
    </row>
    <row r="768" spans="1:28" s="127" customFormat="1" x14ac:dyDescent="0.35">
      <c r="A768" s="214" t="s">
        <v>112</v>
      </c>
      <c r="B768" s="215">
        <v>105325</v>
      </c>
      <c r="C768" s="215" t="s">
        <v>98</v>
      </c>
      <c r="D768" s="215" t="s">
        <v>99</v>
      </c>
      <c r="E768" s="215">
        <v>70454990</v>
      </c>
      <c r="F768" s="215">
        <v>150</v>
      </c>
      <c r="G768" s="215" t="s">
        <v>697</v>
      </c>
      <c r="H768" s="221" t="s">
        <v>1784</v>
      </c>
      <c r="I768" s="234" t="s">
        <v>999</v>
      </c>
      <c r="J768" s="207"/>
      <c r="K768" s="211">
        <v>384201.63</v>
      </c>
      <c r="L768" s="127" t="str">
        <f t="shared" si="108"/>
        <v>0070454990000150</v>
      </c>
      <c r="M768" s="127">
        <f t="shared" si="114"/>
        <v>16</v>
      </c>
      <c r="N768" s="127" t="str">
        <f t="shared" si="109"/>
        <v>00000000/Z_SBA</v>
      </c>
      <c r="O768" s="236">
        <f t="shared" si="110"/>
        <v>0</v>
      </c>
      <c r="P768" s="236">
        <f t="shared" si="111"/>
        <v>0</v>
      </c>
      <c r="Q768" s="236">
        <f t="shared" si="111"/>
        <v>0</v>
      </c>
      <c r="R768" s="236">
        <f t="shared" si="111"/>
        <v>0</v>
      </c>
      <c r="S768" s="238">
        <f>IF(O768=1,0,IF(P768=1,'WHT Rates - MPEG HEVC VIA'!$H$3,IF(Q768=1,'WHT Rates - MPEG HEVC VIA'!$H$11,IF(R768=1,'Via Summary'!$B$9,_xlfn.XLOOKUP(D768,'WHT Rates'!$B$4:$B$56,'WHT Rates'!$C$4:$C$56)/100))))</f>
        <v>0.16500000000000001</v>
      </c>
      <c r="T768" s="244">
        <f t="shared" si="112"/>
        <v>0</v>
      </c>
      <c r="U768" s="238">
        <f>IF(O768=1,0,IF(P768=1,'WHT Rates - MPEG HEVC VIA'!$H$3,IF(Q768=1,'WHT Rates - MPEG HEVC VIA'!$H$11,IF(R768=1,'Via Summary'!$B$9,_xlfn.XLOOKUP(D768,'WHT Rates'!$B$4:$B$56,'WHT Rates'!$E$4:$E$56)/100))))</f>
        <v>0.1</v>
      </c>
      <c r="V768" s="244">
        <f t="shared" si="113"/>
        <v>38420.163</v>
      </c>
      <c r="W768" s="251"/>
      <c r="X768" s="128">
        <f t="shared" si="115"/>
        <v>0</v>
      </c>
      <c r="Y768" s="128">
        <f t="shared" si="116"/>
        <v>-38420.160000000003</v>
      </c>
      <c r="Z768" s="251"/>
      <c r="AA768" s="251"/>
      <c r="AB768" s="251"/>
    </row>
    <row r="769" spans="1:28" s="127" customFormat="1" x14ac:dyDescent="0.35">
      <c r="A769" s="214" t="s">
        <v>112</v>
      </c>
      <c r="B769" s="215">
        <v>105325</v>
      </c>
      <c r="C769" s="215" t="s">
        <v>98</v>
      </c>
      <c r="D769" s="215" t="s">
        <v>99</v>
      </c>
      <c r="E769" s="215">
        <v>70454990</v>
      </c>
      <c r="F769" s="215">
        <v>160</v>
      </c>
      <c r="G769" s="215" t="s">
        <v>697</v>
      </c>
      <c r="H769" s="221" t="s">
        <v>1785</v>
      </c>
      <c r="I769" s="234" t="s">
        <v>999</v>
      </c>
      <c r="J769" s="207"/>
      <c r="K769" s="211">
        <v>98325.63</v>
      </c>
      <c r="L769" s="127" t="str">
        <f t="shared" si="108"/>
        <v>0070454990000160</v>
      </c>
      <c r="M769" s="127">
        <f t="shared" si="114"/>
        <v>16</v>
      </c>
      <c r="N769" s="127" t="str">
        <f t="shared" si="109"/>
        <v>00000000/Z_SBA</v>
      </c>
      <c r="O769" s="236">
        <f t="shared" si="110"/>
        <v>0</v>
      </c>
      <c r="P769" s="236">
        <f t="shared" si="111"/>
        <v>0</v>
      </c>
      <c r="Q769" s="236">
        <f t="shared" si="111"/>
        <v>0</v>
      </c>
      <c r="R769" s="236">
        <f t="shared" si="111"/>
        <v>0</v>
      </c>
      <c r="S769" s="238">
        <f>IF(O769=1,0,IF(P769=1,'WHT Rates - MPEG HEVC VIA'!$H$3,IF(Q769=1,'WHT Rates - MPEG HEVC VIA'!$H$11,IF(R769=1,'Via Summary'!$B$9,_xlfn.XLOOKUP(D769,'WHT Rates'!$B$4:$B$56,'WHT Rates'!$C$4:$C$56)/100))))</f>
        <v>0.16500000000000001</v>
      </c>
      <c r="T769" s="244">
        <f t="shared" si="112"/>
        <v>0</v>
      </c>
      <c r="U769" s="238">
        <f>IF(O769=1,0,IF(P769=1,'WHT Rates - MPEG HEVC VIA'!$H$3,IF(Q769=1,'WHT Rates - MPEG HEVC VIA'!$H$11,IF(R769=1,'Via Summary'!$B$9,_xlfn.XLOOKUP(D769,'WHT Rates'!$B$4:$B$56,'WHT Rates'!$E$4:$E$56)/100))))</f>
        <v>0.1</v>
      </c>
      <c r="V769" s="244">
        <f t="shared" si="113"/>
        <v>9832.5630000000019</v>
      </c>
      <c r="W769" s="251"/>
      <c r="X769" s="128">
        <f t="shared" si="115"/>
        <v>0</v>
      </c>
      <c r="Y769" s="128">
        <f t="shared" si="116"/>
        <v>-9832.56</v>
      </c>
      <c r="Z769" s="251"/>
      <c r="AA769" s="251"/>
      <c r="AB769" s="251"/>
    </row>
    <row r="770" spans="1:28" s="127" customFormat="1" x14ac:dyDescent="0.35">
      <c r="A770" s="214" t="s">
        <v>112</v>
      </c>
      <c r="B770" s="215">
        <v>105325</v>
      </c>
      <c r="C770" s="215" t="s">
        <v>98</v>
      </c>
      <c r="D770" s="215" t="s">
        <v>99</v>
      </c>
      <c r="E770" s="215">
        <v>70454990</v>
      </c>
      <c r="F770" s="215">
        <v>170</v>
      </c>
      <c r="G770" s="215" t="s">
        <v>697</v>
      </c>
      <c r="H770" s="221" t="s">
        <v>1786</v>
      </c>
      <c r="I770" s="234" t="s">
        <v>999</v>
      </c>
      <c r="J770" s="207"/>
      <c r="K770" s="211">
        <v>130950.27</v>
      </c>
      <c r="L770" s="127" t="str">
        <f t="shared" ref="L770:L833" si="117">IF(LEN(F770)=2,CONCATENATE("00",E770,"0000",F770),CONCATENATE("00",E770,"000",F770))</f>
        <v>0070454990000170</v>
      </c>
      <c r="M770" s="127">
        <f t="shared" si="114"/>
        <v>16</v>
      </c>
      <c r="N770" s="127" t="str">
        <f t="shared" ref="N770:N833" si="118">CONCATENATE("00000000/",G770)</f>
        <v>00000000/Z_SBA</v>
      </c>
      <c r="O770" s="236">
        <f t="shared" si="110"/>
        <v>0</v>
      </c>
      <c r="P770" s="236">
        <f t="shared" si="111"/>
        <v>0</v>
      </c>
      <c r="Q770" s="236">
        <f t="shared" si="111"/>
        <v>0</v>
      </c>
      <c r="R770" s="236">
        <f t="shared" si="111"/>
        <v>0</v>
      </c>
      <c r="S770" s="238">
        <f>IF(O770=1,0,IF(P770=1,'WHT Rates - MPEG HEVC VIA'!$H$3,IF(Q770=1,'WHT Rates - MPEG HEVC VIA'!$H$11,IF(R770=1,'Via Summary'!$B$9,_xlfn.XLOOKUP(D770,'WHT Rates'!$B$4:$B$56,'WHT Rates'!$C$4:$C$56)/100))))</f>
        <v>0.16500000000000001</v>
      </c>
      <c r="T770" s="244">
        <f t="shared" si="112"/>
        <v>0</v>
      </c>
      <c r="U770" s="238">
        <f>IF(O770=1,0,IF(P770=1,'WHT Rates - MPEG HEVC VIA'!$H$3,IF(Q770=1,'WHT Rates - MPEG HEVC VIA'!$H$11,IF(R770=1,'Via Summary'!$B$9,_xlfn.XLOOKUP(D770,'WHT Rates'!$B$4:$B$56,'WHT Rates'!$E$4:$E$56)/100))))</f>
        <v>0.1</v>
      </c>
      <c r="V770" s="244">
        <f t="shared" si="113"/>
        <v>13095.027000000002</v>
      </c>
      <c r="W770" s="251"/>
      <c r="X770" s="128">
        <f t="shared" si="115"/>
        <v>0</v>
      </c>
      <c r="Y770" s="128">
        <f t="shared" si="116"/>
        <v>-13095.03</v>
      </c>
      <c r="Z770" s="251"/>
      <c r="AA770" s="251"/>
      <c r="AB770" s="251"/>
    </row>
    <row r="771" spans="1:28" s="127" customFormat="1" x14ac:dyDescent="0.35">
      <c r="A771" s="214" t="s">
        <v>112</v>
      </c>
      <c r="B771" s="215">
        <v>105325</v>
      </c>
      <c r="C771" s="215" t="s">
        <v>98</v>
      </c>
      <c r="D771" s="215" t="s">
        <v>99</v>
      </c>
      <c r="E771" s="215">
        <v>70454990</v>
      </c>
      <c r="F771" s="215">
        <v>180</v>
      </c>
      <c r="G771" s="215" t="s">
        <v>747</v>
      </c>
      <c r="H771" s="221" t="s">
        <v>1787</v>
      </c>
      <c r="I771" s="234" t="s">
        <v>999</v>
      </c>
      <c r="J771" s="207"/>
      <c r="K771" s="211">
        <v>40792.5</v>
      </c>
      <c r="L771" s="127" t="str">
        <f t="shared" si="117"/>
        <v>0070454990000180</v>
      </c>
      <c r="M771" s="127">
        <f t="shared" si="114"/>
        <v>16</v>
      </c>
      <c r="N771" s="127" t="str">
        <f t="shared" si="118"/>
        <v>00000000/Z_DVD</v>
      </c>
      <c r="O771" s="236">
        <f t="shared" ref="O771:O834" si="119">IF($I771=O$1,1,0)</f>
        <v>0</v>
      </c>
      <c r="P771" s="236">
        <f t="shared" ref="P771:R834" si="120">IF($A771=P$1,1,0)</f>
        <v>0</v>
      </c>
      <c r="Q771" s="236">
        <f t="shared" si="120"/>
        <v>0</v>
      </c>
      <c r="R771" s="236">
        <f t="shared" si="120"/>
        <v>0</v>
      </c>
      <c r="S771" s="238">
        <f>IF(O771=1,0,IF(P771=1,'WHT Rates - MPEG HEVC VIA'!$H$3,IF(Q771=1,'WHT Rates - MPEG HEVC VIA'!$H$11,IF(R771=1,'Via Summary'!$B$9,_xlfn.XLOOKUP(D771,'WHT Rates'!$B$4:$B$56,'WHT Rates'!$C$4:$C$56)/100))))</f>
        <v>0.16500000000000001</v>
      </c>
      <c r="T771" s="244">
        <f t="shared" ref="T771:T834" si="121">J771*S771</f>
        <v>0</v>
      </c>
      <c r="U771" s="238">
        <f>IF(O771=1,0,IF(P771=1,'WHT Rates - MPEG HEVC VIA'!$H$3,IF(Q771=1,'WHT Rates - MPEG HEVC VIA'!$H$11,IF(R771=1,'Via Summary'!$B$9,_xlfn.XLOOKUP(D771,'WHT Rates'!$B$4:$B$56,'WHT Rates'!$E$4:$E$56)/100))))</f>
        <v>0.1</v>
      </c>
      <c r="V771" s="244">
        <f t="shared" ref="V771:V834" si="122">K771*U771</f>
        <v>4079.25</v>
      </c>
      <c r="W771" s="251"/>
      <c r="X771" s="128">
        <f t="shared" si="115"/>
        <v>0</v>
      </c>
      <c r="Y771" s="128">
        <f t="shared" si="116"/>
        <v>-4079.25</v>
      </c>
      <c r="Z771" s="251"/>
      <c r="AA771" s="251"/>
      <c r="AB771" s="251"/>
    </row>
    <row r="772" spans="1:28" s="127" customFormat="1" x14ac:dyDescent="0.35">
      <c r="A772" s="214" t="s">
        <v>112</v>
      </c>
      <c r="B772" s="215">
        <v>105325</v>
      </c>
      <c r="C772" s="215" t="s">
        <v>98</v>
      </c>
      <c r="D772" s="215" t="s">
        <v>99</v>
      </c>
      <c r="E772" s="215">
        <v>70455003</v>
      </c>
      <c r="F772" s="215">
        <v>10</v>
      </c>
      <c r="G772" s="215" t="s">
        <v>694</v>
      </c>
      <c r="H772" s="221" t="s">
        <v>1788</v>
      </c>
      <c r="I772" s="234" t="s">
        <v>976</v>
      </c>
      <c r="J772" s="207"/>
      <c r="K772" s="211">
        <v>-3025597.59</v>
      </c>
      <c r="L772" s="127" t="str">
        <f t="shared" si="117"/>
        <v>0070455003000010</v>
      </c>
      <c r="M772" s="127">
        <f t="shared" ref="M772:M835" si="123">LEN(L772)</f>
        <v>16</v>
      </c>
      <c r="N772" s="127" t="str">
        <f t="shared" si="118"/>
        <v>00000000/Z_DTV</v>
      </c>
      <c r="O772" s="236">
        <f t="shared" si="119"/>
        <v>1</v>
      </c>
      <c r="P772" s="236">
        <f t="shared" si="120"/>
        <v>0</v>
      </c>
      <c r="Q772" s="236">
        <f t="shared" si="120"/>
        <v>0</v>
      </c>
      <c r="R772" s="236">
        <f t="shared" si="120"/>
        <v>0</v>
      </c>
      <c r="S772" s="238">
        <f>IF(O772=1,0,IF(P772=1,'WHT Rates - MPEG HEVC VIA'!$H$3,IF(Q772=1,'WHT Rates - MPEG HEVC VIA'!$H$11,IF(R772=1,'Via Summary'!$B$9,_xlfn.XLOOKUP(D772,'WHT Rates'!$B$4:$B$56,'WHT Rates'!$C$4:$C$56)/100))))</f>
        <v>0</v>
      </c>
      <c r="T772" s="244">
        <f t="shared" si="121"/>
        <v>0</v>
      </c>
      <c r="U772" s="238">
        <f>IF(O772=1,0,IF(P772=1,'WHT Rates - MPEG HEVC VIA'!$H$3,IF(Q772=1,'WHT Rates - MPEG HEVC VIA'!$H$11,IF(R772=1,'Via Summary'!$B$9,_xlfn.XLOOKUP(D772,'WHT Rates'!$B$4:$B$56,'WHT Rates'!$E$4:$E$56)/100))))</f>
        <v>0</v>
      </c>
      <c r="V772" s="244">
        <f t="shared" si="122"/>
        <v>0</v>
      </c>
      <c r="W772" s="251"/>
      <c r="X772" s="128">
        <f t="shared" si="115"/>
        <v>0</v>
      </c>
      <c r="Y772" s="128">
        <f t="shared" si="116"/>
        <v>0</v>
      </c>
      <c r="Z772" s="251"/>
      <c r="AA772" s="251"/>
      <c r="AB772" s="251"/>
    </row>
    <row r="773" spans="1:28" s="127" customFormat="1" x14ac:dyDescent="0.35">
      <c r="A773" s="214" t="s">
        <v>933</v>
      </c>
      <c r="B773" s="215">
        <v>125807</v>
      </c>
      <c r="C773" s="215" t="s">
        <v>24</v>
      </c>
      <c r="D773" s="215" t="s">
        <v>25</v>
      </c>
      <c r="E773" s="215">
        <v>70454833</v>
      </c>
      <c r="F773" s="215">
        <v>10</v>
      </c>
      <c r="G773" s="215" t="s">
        <v>697</v>
      </c>
      <c r="H773" s="221" t="s">
        <v>1789</v>
      </c>
      <c r="I773" s="234" t="s">
        <v>978</v>
      </c>
      <c r="J773" s="207">
        <v>1439.1</v>
      </c>
      <c r="K773" s="211"/>
      <c r="L773" s="127" t="str">
        <f t="shared" si="117"/>
        <v>0070454833000010</v>
      </c>
      <c r="M773" s="127">
        <f t="shared" si="123"/>
        <v>16</v>
      </c>
      <c r="N773" s="127" t="str">
        <f t="shared" si="118"/>
        <v>00000000/Z_SBA</v>
      </c>
      <c r="O773" s="236">
        <f t="shared" si="119"/>
        <v>0</v>
      </c>
      <c r="P773" s="236">
        <f t="shared" si="120"/>
        <v>0</v>
      </c>
      <c r="Q773" s="236">
        <f t="shared" si="120"/>
        <v>0</v>
      </c>
      <c r="R773" s="236">
        <f t="shared" si="120"/>
        <v>0</v>
      </c>
      <c r="S773" s="238">
        <f>IF(O773=1,0,IF(P773=1,'WHT Rates - MPEG HEVC VIA'!$H$3,IF(Q773=1,'WHT Rates - MPEG HEVC VIA'!$H$11,IF(R773=1,'Via Summary'!$B$9,_xlfn.XLOOKUP(D773,'WHT Rates'!$B$4:$B$56,'WHT Rates'!$C$4:$C$56)/100))))</f>
        <v>0.1</v>
      </c>
      <c r="T773" s="244">
        <f t="shared" si="121"/>
        <v>143.91</v>
      </c>
      <c r="U773" s="238">
        <f>IF(O773=1,0,IF(P773=1,'WHT Rates - MPEG HEVC VIA'!$H$3,IF(Q773=1,'WHT Rates - MPEG HEVC VIA'!$H$11,IF(R773=1,'Via Summary'!$B$9,_xlfn.XLOOKUP(D773,'WHT Rates'!$B$4:$B$56,'WHT Rates'!$E$4:$E$56)/100))))</f>
        <v>0.1</v>
      </c>
      <c r="V773" s="244">
        <f t="shared" si="122"/>
        <v>0</v>
      </c>
      <c r="W773" s="251"/>
      <c r="X773" s="128">
        <f t="shared" si="115"/>
        <v>-143.91</v>
      </c>
      <c r="Y773" s="128">
        <f t="shared" si="116"/>
        <v>0</v>
      </c>
      <c r="Z773" s="251"/>
      <c r="AA773" s="251"/>
      <c r="AB773" s="251"/>
    </row>
    <row r="774" spans="1:28" s="127" customFormat="1" x14ac:dyDescent="0.35">
      <c r="A774" s="214" t="s">
        <v>638</v>
      </c>
      <c r="B774" s="215">
        <v>107160</v>
      </c>
      <c r="C774" s="215" t="s">
        <v>60</v>
      </c>
      <c r="D774" s="215" t="s">
        <v>61</v>
      </c>
      <c r="E774" s="215">
        <v>70455115</v>
      </c>
      <c r="F774" s="215">
        <v>10</v>
      </c>
      <c r="G774" s="215" t="s">
        <v>721</v>
      </c>
      <c r="H774" s="221" t="s">
        <v>1790</v>
      </c>
      <c r="I774" s="234" t="s">
        <v>979</v>
      </c>
      <c r="J774" s="207"/>
      <c r="K774" s="211">
        <v>131.6</v>
      </c>
      <c r="L774" s="127" t="str">
        <f t="shared" si="117"/>
        <v>0070455115000010</v>
      </c>
      <c r="M774" s="127">
        <f t="shared" si="123"/>
        <v>16</v>
      </c>
      <c r="N774" s="127" t="str">
        <f t="shared" si="118"/>
        <v>00000000/Z_BEN</v>
      </c>
      <c r="O774" s="236">
        <f t="shared" si="119"/>
        <v>0</v>
      </c>
      <c r="P774" s="236">
        <f t="shared" si="120"/>
        <v>0</v>
      </c>
      <c r="Q774" s="236">
        <f t="shared" si="120"/>
        <v>0</v>
      </c>
      <c r="R774" s="236">
        <f t="shared" si="120"/>
        <v>0</v>
      </c>
      <c r="S774" s="238">
        <f>IF(O774=1,0,IF(P774=1,'WHT Rates - MPEG HEVC VIA'!$H$3,IF(Q774=1,'WHT Rates - MPEG HEVC VIA'!$H$11,IF(R774=1,'Via Summary'!$B$9,_xlfn.XLOOKUP(D774,'WHT Rates'!$B$4:$B$56,'WHT Rates'!$C$4:$C$56)/100))))</f>
        <v>0</v>
      </c>
      <c r="T774" s="244">
        <f t="shared" si="121"/>
        <v>0</v>
      </c>
      <c r="U774" s="238">
        <f>IF(O774=1,0,IF(P774=1,'WHT Rates - MPEG HEVC VIA'!$H$3,IF(Q774=1,'WHT Rates - MPEG HEVC VIA'!$H$11,IF(R774=1,'Via Summary'!$B$9,_xlfn.XLOOKUP(D774,'WHT Rates'!$B$4:$B$56,'WHT Rates'!$E$4:$E$56)/100))))</f>
        <v>0.06</v>
      </c>
      <c r="V774" s="244">
        <f t="shared" si="122"/>
        <v>7.895999999999999</v>
      </c>
      <c r="W774" s="251"/>
      <c r="X774" s="128">
        <f t="shared" si="115"/>
        <v>0</v>
      </c>
      <c r="Y774" s="128">
        <f t="shared" si="116"/>
        <v>-7.9</v>
      </c>
      <c r="Z774" s="251"/>
      <c r="AA774" s="251"/>
      <c r="AB774" s="251"/>
    </row>
    <row r="775" spans="1:28" s="127" customFormat="1" x14ac:dyDescent="0.35">
      <c r="A775" s="214" t="s">
        <v>165</v>
      </c>
      <c r="B775" s="215">
        <v>105845</v>
      </c>
      <c r="C775" s="215" t="s">
        <v>136</v>
      </c>
      <c r="D775" s="215" t="s">
        <v>137</v>
      </c>
      <c r="E775" s="215">
        <v>70454988</v>
      </c>
      <c r="F775" s="215">
        <v>10</v>
      </c>
      <c r="G775" s="215" t="s">
        <v>706</v>
      </c>
      <c r="H775" s="221" t="s">
        <v>1791</v>
      </c>
      <c r="I775" s="234" t="s">
        <v>978</v>
      </c>
      <c r="J775" s="207">
        <v>222.85</v>
      </c>
      <c r="K775" s="211"/>
      <c r="L775" s="127" t="str">
        <f t="shared" si="117"/>
        <v>0070454988000010</v>
      </c>
      <c r="M775" s="127">
        <f t="shared" si="123"/>
        <v>16</v>
      </c>
      <c r="N775" s="127" t="str">
        <f t="shared" si="118"/>
        <v>00000000/Z_CSD</v>
      </c>
      <c r="O775" s="236">
        <f t="shared" si="119"/>
        <v>0</v>
      </c>
      <c r="P775" s="236">
        <f t="shared" si="120"/>
        <v>0</v>
      </c>
      <c r="Q775" s="236">
        <f t="shared" si="120"/>
        <v>0</v>
      </c>
      <c r="R775" s="236">
        <f t="shared" si="120"/>
        <v>0</v>
      </c>
      <c r="S775" s="238">
        <f>IF(O775=1,0,IF(P775=1,'WHT Rates - MPEG HEVC VIA'!$H$3,IF(Q775=1,'WHT Rates - MPEG HEVC VIA'!$H$11,IF(R775=1,'Via Summary'!$B$9,_xlfn.XLOOKUP(D775,'WHT Rates'!$B$4:$B$56,'WHT Rates'!$C$4:$C$56)/100))))</f>
        <v>0</v>
      </c>
      <c r="T775" s="244">
        <f t="shared" si="121"/>
        <v>0</v>
      </c>
      <c r="U775" s="238">
        <f>IF(O775=1,0,IF(P775=1,'WHT Rates - MPEG HEVC VIA'!$H$3,IF(Q775=1,'WHT Rates - MPEG HEVC VIA'!$H$11,IF(R775=1,'Via Summary'!$B$9,_xlfn.XLOOKUP(D775,'WHT Rates'!$B$4:$B$56,'WHT Rates'!$E$4:$E$56)/100))))</f>
        <v>0</v>
      </c>
      <c r="V775" s="244">
        <f t="shared" si="122"/>
        <v>0</v>
      </c>
      <c r="W775" s="251"/>
      <c r="X775" s="128">
        <f t="shared" si="115"/>
        <v>0</v>
      </c>
      <c r="Y775" s="128">
        <f t="shared" si="116"/>
        <v>0</v>
      </c>
      <c r="Z775" s="251"/>
      <c r="AA775" s="251"/>
      <c r="AB775" s="251"/>
    </row>
    <row r="776" spans="1:28" s="127" customFormat="1" x14ac:dyDescent="0.35">
      <c r="A776" s="214" t="s">
        <v>165</v>
      </c>
      <c r="B776" s="215">
        <v>105845</v>
      </c>
      <c r="C776" s="215" t="s">
        <v>136</v>
      </c>
      <c r="D776" s="215" t="s">
        <v>137</v>
      </c>
      <c r="E776" s="215">
        <v>70454988</v>
      </c>
      <c r="F776" s="215">
        <v>20</v>
      </c>
      <c r="G776" s="215" t="s">
        <v>706</v>
      </c>
      <c r="H776" s="221" t="s">
        <v>1792</v>
      </c>
      <c r="I776" s="234" t="s">
        <v>978</v>
      </c>
      <c r="J776" s="207">
        <v>44.58</v>
      </c>
      <c r="K776" s="211"/>
      <c r="L776" s="127" t="str">
        <f t="shared" si="117"/>
        <v>0070454988000020</v>
      </c>
      <c r="M776" s="127">
        <f t="shared" si="123"/>
        <v>16</v>
      </c>
      <c r="N776" s="127" t="str">
        <f t="shared" si="118"/>
        <v>00000000/Z_CSD</v>
      </c>
      <c r="O776" s="236">
        <f t="shared" si="119"/>
        <v>0</v>
      </c>
      <c r="P776" s="236">
        <f t="shared" si="120"/>
        <v>0</v>
      </c>
      <c r="Q776" s="236">
        <f t="shared" si="120"/>
        <v>0</v>
      </c>
      <c r="R776" s="236">
        <f t="shared" si="120"/>
        <v>0</v>
      </c>
      <c r="S776" s="238">
        <f>IF(O776=1,0,IF(P776=1,'WHT Rates - MPEG HEVC VIA'!$H$3,IF(Q776=1,'WHT Rates - MPEG HEVC VIA'!$H$11,IF(R776=1,'Via Summary'!$B$9,_xlfn.XLOOKUP(D776,'WHT Rates'!$B$4:$B$56,'WHT Rates'!$C$4:$C$56)/100))))</f>
        <v>0</v>
      </c>
      <c r="T776" s="244">
        <f t="shared" si="121"/>
        <v>0</v>
      </c>
      <c r="U776" s="238">
        <f>IF(O776=1,0,IF(P776=1,'WHT Rates - MPEG HEVC VIA'!$H$3,IF(Q776=1,'WHT Rates - MPEG HEVC VIA'!$H$11,IF(R776=1,'Via Summary'!$B$9,_xlfn.XLOOKUP(D776,'WHT Rates'!$B$4:$B$56,'WHT Rates'!$E$4:$E$56)/100))))</f>
        <v>0</v>
      </c>
      <c r="V776" s="244">
        <f t="shared" si="122"/>
        <v>0</v>
      </c>
      <c r="W776" s="251"/>
      <c r="X776" s="128">
        <f t="shared" si="115"/>
        <v>0</v>
      </c>
      <c r="Y776" s="128">
        <f t="shared" si="116"/>
        <v>0</v>
      </c>
      <c r="Z776" s="251"/>
      <c r="AA776" s="251"/>
      <c r="AB776" s="251"/>
    </row>
    <row r="777" spans="1:28" s="127" customFormat="1" x14ac:dyDescent="0.35">
      <c r="A777" s="214" t="s">
        <v>165</v>
      </c>
      <c r="B777" s="215">
        <v>105845</v>
      </c>
      <c r="C777" s="215" t="s">
        <v>136</v>
      </c>
      <c r="D777" s="215" t="s">
        <v>137</v>
      </c>
      <c r="E777" s="215">
        <v>70454988</v>
      </c>
      <c r="F777" s="215">
        <v>30</v>
      </c>
      <c r="G777" s="215" t="s">
        <v>706</v>
      </c>
      <c r="H777" s="221" t="s">
        <v>1793</v>
      </c>
      <c r="I777" s="234" t="s">
        <v>978</v>
      </c>
      <c r="J777" s="207">
        <v>44.58</v>
      </c>
      <c r="K777" s="211"/>
      <c r="L777" s="127" t="str">
        <f t="shared" si="117"/>
        <v>0070454988000030</v>
      </c>
      <c r="M777" s="127">
        <f t="shared" si="123"/>
        <v>16</v>
      </c>
      <c r="N777" s="127" t="str">
        <f t="shared" si="118"/>
        <v>00000000/Z_CSD</v>
      </c>
      <c r="O777" s="236">
        <f t="shared" si="119"/>
        <v>0</v>
      </c>
      <c r="P777" s="236">
        <f t="shared" si="120"/>
        <v>0</v>
      </c>
      <c r="Q777" s="236">
        <f t="shared" si="120"/>
        <v>0</v>
      </c>
      <c r="R777" s="236">
        <f t="shared" si="120"/>
        <v>0</v>
      </c>
      <c r="S777" s="238">
        <f>IF(O777=1,0,IF(P777=1,'WHT Rates - MPEG HEVC VIA'!$H$3,IF(Q777=1,'WHT Rates - MPEG HEVC VIA'!$H$11,IF(R777=1,'Via Summary'!$B$9,_xlfn.XLOOKUP(D777,'WHT Rates'!$B$4:$B$56,'WHT Rates'!$C$4:$C$56)/100))))</f>
        <v>0</v>
      </c>
      <c r="T777" s="244">
        <f t="shared" si="121"/>
        <v>0</v>
      </c>
      <c r="U777" s="238">
        <f>IF(O777=1,0,IF(P777=1,'WHT Rates - MPEG HEVC VIA'!$H$3,IF(Q777=1,'WHT Rates - MPEG HEVC VIA'!$H$11,IF(R777=1,'Via Summary'!$B$9,_xlfn.XLOOKUP(D777,'WHT Rates'!$B$4:$B$56,'WHT Rates'!$E$4:$E$56)/100))))</f>
        <v>0</v>
      </c>
      <c r="V777" s="244">
        <f t="shared" si="122"/>
        <v>0</v>
      </c>
      <c r="W777" s="251"/>
      <c r="X777" s="128">
        <f t="shared" si="115"/>
        <v>0</v>
      </c>
      <c r="Y777" s="128">
        <f t="shared" si="116"/>
        <v>0</v>
      </c>
      <c r="Z777" s="251"/>
      <c r="AA777" s="251"/>
      <c r="AB777" s="251"/>
    </row>
    <row r="778" spans="1:28" s="127" customFormat="1" x14ac:dyDescent="0.35">
      <c r="A778" s="214" t="s">
        <v>68</v>
      </c>
      <c r="B778" s="215">
        <v>105141</v>
      </c>
      <c r="C778" s="215" t="s">
        <v>64</v>
      </c>
      <c r="D778" s="215" t="s">
        <v>65</v>
      </c>
      <c r="E778" s="215">
        <v>70455032</v>
      </c>
      <c r="F778" s="215">
        <v>10</v>
      </c>
      <c r="G778" s="215" t="s">
        <v>757</v>
      </c>
      <c r="H778" s="221" t="s">
        <v>1794</v>
      </c>
      <c r="I778" s="234" t="s">
        <v>978</v>
      </c>
      <c r="J778" s="207"/>
      <c r="K778" s="211">
        <v>588</v>
      </c>
      <c r="L778" s="127" t="str">
        <f t="shared" si="117"/>
        <v>0070455032000010</v>
      </c>
      <c r="M778" s="127">
        <f t="shared" si="123"/>
        <v>16</v>
      </c>
      <c r="N778" s="127" t="str">
        <f t="shared" si="118"/>
        <v>00000000/Z_DVT</v>
      </c>
      <c r="O778" s="236">
        <f t="shared" si="119"/>
        <v>0</v>
      </c>
      <c r="P778" s="236">
        <f t="shared" si="120"/>
        <v>0</v>
      </c>
      <c r="Q778" s="236">
        <f t="shared" si="120"/>
        <v>0</v>
      </c>
      <c r="R778" s="236">
        <f t="shared" si="120"/>
        <v>0</v>
      </c>
      <c r="S778" s="238">
        <f>IF(O778=1,0,IF(P778=1,'WHT Rates - MPEG HEVC VIA'!$H$3,IF(Q778=1,'WHT Rates - MPEG HEVC VIA'!$H$11,IF(R778=1,'Via Summary'!$B$9,_xlfn.XLOOKUP(D778,'WHT Rates'!$B$4:$B$56,'WHT Rates'!$C$4:$C$56)/100))))</f>
        <v>0</v>
      </c>
      <c r="T778" s="244">
        <f t="shared" si="121"/>
        <v>0</v>
      </c>
      <c r="U778" s="238">
        <f>IF(O778=1,0,IF(P778=1,'WHT Rates - MPEG HEVC VIA'!$H$3,IF(Q778=1,'WHT Rates - MPEG HEVC VIA'!$H$11,IF(R778=1,'Via Summary'!$B$9,_xlfn.XLOOKUP(D778,'WHT Rates'!$B$4:$B$56,'WHT Rates'!$E$4:$E$56)/100))))</f>
        <v>0</v>
      </c>
      <c r="V778" s="244">
        <f t="shared" si="122"/>
        <v>0</v>
      </c>
      <c r="W778" s="251"/>
      <c r="X778" s="128">
        <f t="shared" si="115"/>
        <v>0</v>
      </c>
      <c r="Y778" s="128">
        <f t="shared" si="116"/>
        <v>0</v>
      </c>
      <c r="Z778" s="251"/>
      <c r="AA778" s="251"/>
      <c r="AB778" s="251"/>
    </row>
    <row r="779" spans="1:28" s="127" customFormat="1" x14ac:dyDescent="0.35">
      <c r="A779" s="214" t="s">
        <v>803</v>
      </c>
      <c r="B779" s="215">
        <v>105243</v>
      </c>
      <c r="C779" s="215" t="s">
        <v>77</v>
      </c>
      <c r="D779" s="215" t="s">
        <v>78</v>
      </c>
      <c r="E779" s="215">
        <v>70455057</v>
      </c>
      <c r="F779" s="215">
        <v>10</v>
      </c>
      <c r="G779" s="215" t="s">
        <v>702</v>
      </c>
      <c r="H779" s="221" t="s">
        <v>1795</v>
      </c>
      <c r="I779" s="234" t="s">
        <v>978</v>
      </c>
      <c r="J779" s="207">
        <v>5060</v>
      </c>
      <c r="K779" s="211"/>
      <c r="L779" s="127" t="str">
        <f t="shared" si="117"/>
        <v>0070455057000010</v>
      </c>
      <c r="M779" s="127">
        <f t="shared" si="123"/>
        <v>16</v>
      </c>
      <c r="N779" s="127" t="str">
        <f t="shared" si="118"/>
        <v>00000000/Z_STBIP</v>
      </c>
      <c r="O779" s="236">
        <f t="shared" si="119"/>
        <v>0</v>
      </c>
      <c r="P779" s="236">
        <f t="shared" si="120"/>
        <v>0</v>
      </c>
      <c r="Q779" s="236">
        <f t="shared" si="120"/>
        <v>0</v>
      </c>
      <c r="R779" s="236">
        <f t="shared" si="120"/>
        <v>0</v>
      </c>
      <c r="S779" s="238">
        <f>IF(O779=1,0,IF(P779=1,'WHT Rates - MPEG HEVC VIA'!$H$3,IF(Q779=1,'WHT Rates - MPEG HEVC VIA'!$H$11,IF(R779=1,'Via Summary'!$B$9,_xlfn.XLOOKUP(D779,'WHT Rates'!$B$4:$B$56,'WHT Rates'!$C$4:$C$56)/100))))</f>
        <v>0</v>
      </c>
      <c r="T779" s="244">
        <f t="shared" si="121"/>
        <v>0</v>
      </c>
      <c r="U779" s="238">
        <f>IF(O779=1,0,IF(P779=1,'WHT Rates - MPEG HEVC VIA'!$H$3,IF(Q779=1,'WHT Rates - MPEG HEVC VIA'!$H$11,IF(R779=1,'Via Summary'!$B$9,_xlfn.XLOOKUP(D779,'WHT Rates'!$B$4:$B$56,'WHT Rates'!$E$4:$E$56)/100))))</f>
        <v>0</v>
      </c>
      <c r="V779" s="244">
        <f t="shared" si="122"/>
        <v>0</v>
      </c>
      <c r="W779" s="251"/>
      <c r="X779" s="128">
        <f t="shared" si="115"/>
        <v>0</v>
      </c>
      <c r="Y779" s="128">
        <f t="shared" si="116"/>
        <v>0</v>
      </c>
      <c r="Z779" s="251"/>
      <c r="AA779" s="251"/>
      <c r="AB779" s="251"/>
    </row>
    <row r="780" spans="1:28" s="127" customFormat="1" x14ac:dyDescent="0.35">
      <c r="A780" s="214" t="s">
        <v>835</v>
      </c>
      <c r="B780" s="215">
        <v>105887</v>
      </c>
      <c r="C780" s="215" t="s">
        <v>136</v>
      </c>
      <c r="D780" s="215" t="s">
        <v>137</v>
      </c>
      <c r="E780" s="215">
        <v>70455027</v>
      </c>
      <c r="F780" s="215">
        <v>10</v>
      </c>
      <c r="G780" s="215" t="s">
        <v>723</v>
      </c>
      <c r="H780" s="221" t="s">
        <v>1796</v>
      </c>
      <c r="I780" s="234" t="s">
        <v>979</v>
      </c>
      <c r="J780" s="207">
        <v>5316</v>
      </c>
      <c r="K780" s="211"/>
      <c r="L780" s="127" t="str">
        <f t="shared" si="117"/>
        <v>0070455027000010</v>
      </c>
      <c r="M780" s="127">
        <f t="shared" si="123"/>
        <v>16</v>
      </c>
      <c r="N780" s="127" t="str">
        <f t="shared" si="118"/>
        <v>00000000/Z_IRD</v>
      </c>
      <c r="O780" s="236">
        <f t="shared" si="119"/>
        <v>0</v>
      </c>
      <c r="P780" s="236">
        <f t="shared" si="120"/>
        <v>0</v>
      </c>
      <c r="Q780" s="236">
        <f t="shared" si="120"/>
        <v>0</v>
      </c>
      <c r="R780" s="236">
        <f t="shared" si="120"/>
        <v>0</v>
      </c>
      <c r="S780" s="238">
        <f>IF(O780=1,0,IF(P780=1,'WHT Rates - MPEG HEVC VIA'!$H$3,IF(Q780=1,'WHT Rates - MPEG HEVC VIA'!$H$11,IF(R780=1,'Via Summary'!$B$9,_xlfn.XLOOKUP(D780,'WHT Rates'!$B$4:$B$56,'WHT Rates'!$C$4:$C$56)/100))))</f>
        <v>0</v>
      </c>
      <c r="T780" s="244">
        <f t="shared" si="121"/>
        <v>0</v>
      </c>
      <c r="U780" s="238">
        <f>IF(O780=1,0,IF(P780=1,'WHT Rates - MPEG HEVC VIA'!$H$3,IF(Q780=1,'WHT Rates - MPEG HEVC VIA'!$H$11,IF(R780=1,'Via Summary'!$B$9,_xlfn.XLOOKUP(D780,'WHT Rates'!$B$4:$B$56,'WHT Rates'!$E$4:$E$56)/100))))</f>
        <v>0</v>
      </c>
      <c r="V780" s="244">
        <f t="shared" si="122"/>
        <v>0</v>
      </c>
      <c r="W780" s="251"/>
      <c r="X780" s="128">
        <f t="shared" si="115"/>
        <v>0</v>
      </c>
      <c r="Y780" s="128">
        <f t="shared" si="116"/>
        <v>0</v>
      </c>
      <c r="Z780" s="251"/>
      <c r="AA780" s="251"/>
      <c r="AB780" s="251"/>
    </row>
    <row r="781" spans="1:28" s="127" customFormat="1" x14ac:dyDescent="0.35">
      <c r="A781" s="214" t="s">
        <v>430</v>
      </c>
      <c r="B781" s="215">
        <v>127474</v>
      </c>
      <c r="C781" s="215" t="s">
        <v>56</v>
      </c>
      <c r="D781" s="215" t="s">
        <v>57</v>
      </c>
      <c r="E781" s="215">
        <v>70454966</v>
      </c>
      <c r="F781" s="215">
        <v>10</v>
      </c>
      <c r="G781" s="215" t="s">
        <v>745</v>
      </c>
      <c r="H781" s="221" t="s">
        <v>1797</v>
      </c>
      <c r="I781" s="234" t="s">
        <v>988</v>
      </c>
      <c r="J781" s="207"/>
      <c r="K781" s="211">
        <v>11264</v>
      </c>
      <c r="L781" s="127" t="str">
        <f t="shared" si="117"/>
        <v>0070454966000010</v>
      </c>
      <c r="M781" s="127">
        <f t="shared" si="123"/>
        <v>16</v>
      </c>
      <c r="N781" s="127" t="str">
        <f t="shared" si="118"/>
        <v>00000000/Z_PCS</v>
      </c>
      <c r="O781" s="236">
        <f t="shared" si="119"/>
        <v>0</v>
      </c>
      <c r="P781" s="236">
        <f t="shared" si="120"/>
        <v>0</v>
      </c>
      <c r="Q781" s="236">
        <f t="shared" si="120"/>
        <v>0</v>
      </c>
      <c r="R781" s="236">
        <f t="shared" si="120"/>
        <v>0</v>
      </c>
      <c r="S781" s="238">
        <f>IF(O781=1,0,IF(P781=1,'WHT Rates - MPEG HEVC VIA'!$H$3,IF(Q781=1,'WHT Rates - MPEG HEVC VIA'!$H$11,IF(R781=1,'Via Summary'!$B$9,_xlfn.XLOOKUP(D781,'WHT Rates'!$B$4:$B$56,'WHT Rates'!$C$4:$C$56)/100))))</f>
        <v>0</v>
      </c>
      <c r="T781" s="244">
        <f t="shared" si="121"/>
        <v>0</v>
      </c>
      <c r="U781" s="238">
        <f>IF(O781=1,0,IF(P781=1,'WHT Rates - MPEG HEVC VIA'!$H$3,IF(Q781=1,'WHT Rates - MPEG HEVC VIA'!$H$11,IF(R781=1,'Via Summary'!$B$9,_xlfn.XLOOKUP(D781,'WHT Rates'!$B$4:$B$56,'WHT Rates'!$E$4:$E$56)/100))))</f>
        <v>0</v>
      </c>
      <c r="V781" s="244">
        <f t="shared" si="122"/>
        <v>0</v>
      </c>
      <c r="W781" s="251"/>
      <c r="X781" s="128">
        <f t="shared" si="115"/>
        <v>0</v>
      </c>
      <c r="Y781" s="128">
        <f t="shared" si="116"/>
        <v>0</v>
      </c>
      <c r="Z781" s="251"/>
      <c r="AA781" s="251"/>
      <c r="AB781" s="251"/>
    </row>
    <row r="782" spans="1:28" s="127" customFormat="1" x14ac:dyDescent="0.35">
      <c r="A782" s="214" t="s">
        <v>430</v>
      </c>
      <c r="B782" s="215">
        <v>127474</v>
      </c>
      <c r="C782" s="215" t="s">
        <v>56</v>
      </c>
      <c r="D782" s="215" t="s">
        <v>57</v>
      </c>
      <c r="E782" s="215">
        <v>70454966</v>
      </c>
      <c r="F782" s="215">
        <v>20</v>
      </c>
      <c r="G782" s="215" t="s">
        <v>745</v>
      </c>
      <c r="H782" s="221" t="s">
        <v>1798</v>
      </c>
      <c r="I782" s="234" t="s">
        <v>988</v>
      </c>
      <c r="J782" s="207"/>
      <c r="K782" s="211">
        <v>5632</v>
      </c>
      <c r="L782" s="127" t="str">
        <f t="shared" si="117"/>
        <v>0070454966000020</v>
      </c>
      <c r="M782" s="127">
        <f t="shared" si="123"/>
        <v>16</v>
      </c>
      <c r="N782" s="127" t="str">
        <f t="shared" si="118"/>
        <v>00000000/Z_PCS</v>
      </c>
      <c r="O782" s="236">
        <f t="shared" si="119"/>
        <v>0</v>
      </c>
      <c r="P782" s="236">
        <f t="shared" si="120"/>
        <v>0</v>
      </c>
      <c r="Q782" s="236">
        <f t="shared" si="120"/>
        <v>0</v>
      </c>
      <c r="R782" s="236">
        <f t="shared" si="120"/>
        <v>0</v>
      </c>
      <c r="S782" s="238">
        <f>IF(O782=1,0,IF(P782=1,'WHT Rates - MPEG HEVC VIA'!$H$3,IF(Q782=1,'WHT Rates - MPEG HEVC VIA'!$H$11,IF(R782=1,'Via Summary'!$B$9,_xlfn.XLOOKUP(D782,'WHT Rates'!$B$4:$B$56,'WHT Rates'!$C$4:$C$56)/100))))</f>
        <v>0</v>
      </c>
      <c r="T782" s="244">
        <f t="shared" si="121"/>
        <v>0</v>
      </c>
      <c r="U782" s="238">
        <f>IF(O782=1,0,IF(P782=1,'WHT Rates - MPEG HEVC VIA'!$H$3,IF(Q782=1,'WHT Rates - MPEG HEVC VIA'!$H$11,IF(R782=1,'Via Summary'!$B$9,_xlfn.XLOOKUP(D782,'WHT Rates'!$B$4:$B$56,'WHT Rates'!$E$4:$E$56)/100))))</f>
        <v>0</v>
      </c>
      <c r="V782" s="244">
        <f t="shared" si="122"/>
        <v>0</v>
      </c>
      <c r="W782" s="251"/>
      <c r="X782" s="128">
        <f t="shared" si="115"/>
        <v>0</v>
      </c>
      <c r="Y782" s="128">
        <f t="shared" si="116"/>
        <v>0</v>
      </c>
      <c r="Z782" s="251"/>
      <c r="AA782" s="251"/>
      <c r="AB782" s="251"/>
    </row>
    <row r="783" spans="1:28" s="127" customFormat="1" x14ac:dyDescent="0.35">
      <c r="A783" s="214" t="s">
        <v>194</v>
      </c>
      <c r="B783" s="215">
        <v>107137</v>
      </c>
      <c r="C783" s="215" t="s">
        <v>47</v>
      </c>
      <c r="D783" s="215" t="s">
        <v>48</v>
      </c>
      <c r="E783" s="215">
        <v>70455089</v>
      </c>
      <c r="F783" s="215">
        <v>10</v>
      </c>
      <c r="G783" s="215" t="s">
        <v>697</v>
      </c>
      <c r="H783" s="221" t="s">
        <v>1799</v>
      </c>
      <c r="I783" s="234" t="s">
        <v>978</v>
      </c>
      <c r="J783" s="207"/>
      <c r="K783" s="211">
        <v>4436</v>
      </c>
      <c r="L783" s="127" t="str">
        <f t="shared" si="117"/>
        <v>0070455089000010</v>
      </c>
      <c r="M783" s="127">
        <f t="shared" si="123"/>
        <v>16</v>
      </c>
      <c r="N783" s="127" t="str">
        <f t="shared" si="118"/>
        <v>00000000/Z_SBA</v>
      </c>
      <c r="O783" s="236">
        <f t="shared" si="119"/>
        <v>0</v>
      </c>
      <c r="P783" s="236">
        <f t="shared" si="120"/>
        <v>0</v>
      </c>
      <c r="Q783" s="236">
        <f t="shared" si="120"/>
        <v>0</v>
      </c>
      <c r="R783" s="236">
        <f t="shared" si="120"/>
        <v>0</v>
      </c>
      <c r="S783" s="238">
        <f>IF(O783=1,0,IF(P783=1,'WHT Rates - MPEG HEVC VIA'!$H$3,IF(Q783=1,'WHT Rates - MPEG HEVC VIA'!$H$11,IF(R783=1,'Via Summary'!$B$9,_xlfn.XLOOKUP(D783,'WHT Rates'!$B$4:$B$56,'WHT Rates'!$C$4:$C$56)/100))))</f>
        <v>0</v>
      </c>
      <c r="T783" s="244">
        <f t="shared" si="121"/>
        <v>0</v>
      </c>
      <c r="U783" s="238">
        <f>IF(O783=1,0,IF(P783=1,'WHT Rates - MPEG HEVC VIA'!$H$3,IF(Q783=1,'WHT Rates - MPEG HEVC VIA'!$H$11,IF(R783=1,'Via Summary'!$B$9,_xlfn.XLOOKUP(D783,'WHT Rates'!$B$4:$B$56,'WHT Rates'!$E$4:$E$56)/100))))</f>
        <v>0</v>
      </c>
      <c r="V783" s="244">
        <f t="shared" si="122"/>
        <v>0</v>
      </c>
      <c r="W783" s="251"/>
      <c r="X783" s="128">
        <f t="shared" si="115"/>
        <v>0</v>
      </c>
      <c r="Y783" s="128">
        <f t="shared" si="116"/>
        <v>0</v>
      </c>
      <c r="Z783" s="251"/>
      <c r="AA783" s="251"/>
      <c r="AB783" s="251"/>
    </row>
    <row r="784" spans="1:28" s="127" customFormat="1" x14ac:dyDescent="0.35">
      <c r="A784" s="214" t="s">
        <v>552</v>
      </c>
      <c r="B784" s="215">
        <v>126260</v>
      </c>
      <c r="C784" s="215" t="s">
        <v>120</v>
      </c>
      <c r="D784" s="215" t="s">
        <v>121</v>
      </c>
      <c r="E784" s="215">
        <v>70454971</v>
      </c>
      <c r="F784" s="215">
        <v>10</v>
      </c>
      <c r="G784" s="215" t="s">
        <v>702</v>
      </c>
      <c r="H784" s="221" t="s">
        <v>1800</v>
      </c>
      <c r="I784" s="234" t="s">
        <v>979</v>
      </c>
      <c r="J784" s="207">
        <v>39720</v>
      </c>
      <c r="K784" s="211"/>
      <c r="L784" s="127" t="str">
        <f t="shared" si="117"/>
        <v>0070454971000010</v>
      </c>
      <c r="M784" s="127">
        <f t="shared" si="123"/>
        <v>16</v>
      </c>
      <c r="N784" s="127" t="str">
        <f t="shared" si="118"/>
        <v>00000000/Z_STBIP</v>
      </c>
      <c r="O784" s="236">
        <f t="shared" si="119"/>
        <v>0</v>
      </c>
      <c r="P784" s="236">
        <f t="shared" si="120"/>
        <v>0</v>
      </c>
      <c r="Q784" s="236">
        <f t="shared" si="120"/>
        <v>0</v>
      </c>
      <c r="R784" s="236">
        <f t="shared" si="120"/>
        <v>0</v>
      </c>
      <c r="S784" s="238">
        <f>IF(O784=1,0,IF(P784=1,'WHT Rates - MPEG HEVC VIA'!$H$3,IF(Q784=1,'WHT Rates - MPEG HEVC VIA'!$H$11,IF(R784=1,'Via Summary'!$B$9,_xlfn.XLOOKUP(D784,'WHT Rates'!$B$4:$B$56,'WHT Rates'!$C$4:$C$56)/100))))</f>
        <v>0.2</v>
      </c>
      <c r="T784" s="244">
        <f t="shared" si="121"/>
        <v>7944</v>
      </c>
      <c r="U784" s="238">
        <f>IF(O784=1,0,IF(P784=1,'WHT Rates - MPEG HEVC VIA'!$H$3,IF(Q784=1,'WHT Rates - MPEG HEVC VIA'!$H$11,IF(R784=1,'Via Summary'!$B$9,_xlfn.XLOOKUP(D784,'WHT Rates'!$B$4:$B$56,'WHT Rates'!$E$4:$E$56)/100))))</f>
        <v>0.1</v>
      </c>
      <c r="V784" s="244">
        <f t="shared" si="122"/>
        <v>0</v>
      </c>
      <c r="W784" s="251"/>
      <c r="X784" s="128">
        <f t="shared" si="115"/>
        <v>-7944</v>
      </c>
      <c r="Y784" s="128">
        <f t="shared" si="116"/>
        <v>0</v>
      </c>
      <c r="Z784" s="251"/>
      <c r="AA784" s="251"/>
      <c r="AB784" s="251"/>
    </row>
    <row r="785" spans="1:28" s="127" customFormat="1" x14ac:dyDescent="0.35">
      <c r="A785" s="214" t="s">
        <v>206</v>
      </c>
      <c r="B785" s="215">
        <v>107604</v>
      </c>
      <c r="C785" s="215" t="s">
        <v>98</v>
      </c>
      <c r="D785" s="215" t="s">
        <v>99</v>
      </c>
      <c r="E785" s="215">
        <v>70454841</v>
      </c>
      <c r="F785" s="215">
        <v>10</v>
      </c>
      <c r="G785" s="215" t="s">
        <v>694</v>
      </c>
      <c r="H785" s="221" t="s">
        <v>1801</v>
      </c>
      <c r="I785" s="234" t="s">
        <v>978</v>
      </c>
      <c r="J785" s="207"/>
      <c r="K785" s="211">
        <v>25780.5</v>
      </c>
      <c r="L785" s="127" t="str">
        <f t="shared" si="117"/>
        <v>0070454841000010</v>
      </c>
      <c r="M785" s="127">
        <f t="shared" si="123"/>
        <v>16</v>
      </c>
      <c r="N785" s="127" t="str">
        <f t="shared" si="118"/>
        <v>00000000/Z_DTV</v>
      </c>
      <c r="O785" s="236">
        <f t="shared" si="119"/>
        <v>0</v>
      </c>
      <c r="P785" s="236">
        <f t="shared" si="120"/>
        <v>0</v>
      </c>
      <c r="Q785" s="236">
        <f t="shared" si="120"/>
        <v>0</v>
      </c>
      <c r="R785" s="236">
        <f t="shared" si="120"/>
        <v>0</v>
      </c>
      <c r="S785" s="238">
        <f>IF(O785=1,0,IF(P785=1,'WHT Rates - MPEG HEVC VIA'!$H$3,IF(Q785=1,'WHT Rates - MPEG HEVC VIA'!$H$11,IF(R785=1,'Via Summary'!$B$9,_xlfn.XLOOKUP(D785,'WHT Rates'!$B$4:$B$56,'WHT Rates'!$C$4:$C$56)/100))))</f>
        <v>0.16500000000000001</v>
      </c>
      <c r="T785" s="244">
        <f t="shared" si="121"/>
        <v>0</v>
      </c>
      <c r="U785" s="238">
        <f>IF(O785=1,0,IF(P785=1,'WHT Rates - MPEG HEVC VIA'!$H$3,IF(Q785=1,'WHT Rates - MPEG HEVC VIA'!$H$11,IF(R785=1,'Via Summary'!$B$9,_xlfn.XLOOKUP(D785,'WHT Rates'!$B$4:$B$56,'WHT Rates'!$E$4:$E$56)/100))))</f>
        <v>0.1</v>
      </c>
      <c r="V785" s="244">
        <f t="shared" si="122"/>
        <v>2578.0500000000002</v>
      </c>
      <c r="W785" s="251"/>
      <c r="X785" s="128">
        <f t="shared" si="115"/>
        <v>0</v>
      </c>
      <c r="Y785" s="128">
        <f t="shared" si="116"/>
        <v>-2578.0500000000002</v>
      </c>
      <c r="Z785" s="251"/>
      <c r="AA785" s="251"/>
      <c r="AB785" s="251"/>
    </row>
    <row r="786" spans="1:28" s="127" customFormat="1" x14ac:dyDescent="0.35">
      <c r="A786" s="214" t="s">
        <v>1802</v>
      </c>
      <c r="B786" s="215">
        <v>127701</v>
      </c>
      <c r="C786" s="215" t="s">
        <v>117</v>
      </c>
      <c r="D786" s="215" t="s">
        <v>118</v>
      </c>
      <c r="E786" s="215">
        <v>70455042</v>
      </c>
      <c r="F786" s="215">
        <v>10</v>
      </c>
      <c r="G786" s="215" t="s">
        <v>718</v>
      </c>
      <c r="H786" s="221" t="s">
        <v>1803</v>
      </c>
      <c r="I786" s="234" t="s">
        <v>979</v>
      </c>
      <c r="J786" s="207"/>
      <c r="K786" s="211">
        <v>156752.89000000001</v>
      </c>
      <c r="L786" s="127" t="str">
        <f t="shared" si="117"/>
        <v>0070455042000010</v>
      </c>
      <c r="M786" s="127">
        <f t="shared" si="123"/>
        <v>16</v>
      </c>
      <c r="N786" s="127" t="str">
        <f t="shared" si="118"/>
        <v>00000000/Z_DTB</v>
      </c>
      <c r="O786" s="236">
        <f t="shared" si="119"/>
        <v>0</v>
      </c>
      <c r="P786" s="236">
        <f t="shared" si="120"/>
        <v>0</v>
      </c>
      <c r="Q786" s="236">
        <f t="shared" si="120"/>
        <v>0</v>
      </c>
      <c r="R786" s="236">
        <f t="shared" si="120"/>
        <v>0</v>
      </c>
      <c r="S786" s="238">
        <f>IF(O786=1,0,IF(P786=1,'WHT Rates - MPEG HEVC VIA'!$H$3,IF(Q786=1,'WHT Rates - MPEG HEVC VIA'!$H$11,IF(R786=1,'Via Summary'!$B$9,_xlfn.XLOOKUP(D786,'WHT Rates'!$B$4:$B$56,'WHT Rates'!$C$4:$C$56)/100))))</f>
        <v>0.1</v>
      </c>
      <c r="T786" s="244">
        <f t="shared" si="121"/>
        <v>0</v>
      </c>
      <c r="U786" s="238">
        <f>IF(O786=1,0,IF(P786=1,'WHT Rates - MPEG HEVC VIA'!$H$3,IF(Q786=1,'WHT Rates - MPEG HEVC VIA'!$H$11,IF(R786=1,'Via Summary'!$B$9,_xlfn.XLOOKUP(D786,'WHT Rates'!$B$4:$B$56,'WHT Rates'!$E$4:$E$56)/100))))</f>
        <v>0.05</v>
      </c>
      <c r="V786" s="244">
        <f t="shared" si="122"/>
        <v>7837.6445000000012</v>
      </c>
      <c r="W786" s="251"/>
      <c r="X786" s="128">
        <f t="shared" si="115"/>
        <v>0</v>
      </c>
      <c r="Y786" s="128">
        <f t="shared" si="116"/>
        <v>-7837.64</v>
      </c>
      <c r="Z786" s="251"/>
      <c r="AA786" s="251"/>
      <c r="AB786" s="251"/>
    </row>
    <row r="787" spans="1:28" s="127" customFormat="1" x14ac:dyDescent="0.35">
      <c r="A787" s="214" t="s">
        <v>1802</v>
      </c>
      <c r="B787" s="215">
        <v>127701</v>
      </c>
      <c r="C787" s="215" t="s">
        <v>117</v>
      </c>
      <c r="D787" s="215" t="s">
        <v>118</v>
      </c>
      <c r="E787" s="215">
        <v>70455042</v>
      </c>
      <c r="F787" s="215">
        <v>20</v>
      </c>
      <c r="G787" s="215" t="s">
        <v>718</v>
      </c>
      <c r="H787" s="221" t="s">
        <v>1804</v>
      </c>
      <c r="I787" s="234" t="s">
        <v>979</v>
      </c>
      <c r="J787" s="207"/>
      <c r="K787" s="211">
        <v>64846.96</v>
      </c>
      <c r="L787" s="127" t="str">
        <f t="shared" si="117"/>
        <v>0070455042000020</v>
      </c>
      <c r="M787" s="127">
        <f t="shared" si="123"/>
        <v>16</v>
      </c>
      <c r="N787" s="127" t="str">
        <f t="shared" si="118"/>
        <v>00000000/Z_DTB</v>
      </c>
      <c r="O787" s="236">
        <f t="shared" si="119"/>
        <v>0</v>
      </c>
      <c r="P787" s="236">
        <f t="shared" si="120"/>
        <v>0</v>
      </c>
      <c r="Q787" s="236">
        <f t="shared" si="120"/>
        <v>0</v>
      </c>
      <c r="R787" s="236">
        <f t="shared" si="120"/>
        <v>0</v>
      </c>
      <c r="S787" s="238">
        <f>IF(O787=1,0,IF(P787=1,'WHT Rates - MPEG HEVC VIA'!$H$3,IF(Q787=1,'WHT Rates - MPEG HEVC VIA'!$H$11,IF(R787=1,'Via Summary'!$B$9,_xlfn.XLOOKUP(D787,'WHT Rates'!$B$4:$B$56,'WHT Rates'!$C$4:$C$56)/100))))</f>
        <v>0.1</v>
      </c>
      <c r="T787" s="244">
        <f t="shared" si="121"/>
        <v>0</v>
      </c>
      <c r="U787" s="238">
        <f>IF(O787=1,0,IF(P787=1,'WHT Rates - MPEG HEVC VIA'!$H$3,IF(Q787=1,'WHT Rates - MPEG HEVC VIA'!$H$11,IF(R787=1,'Via Summary'!$B$9,_xlfn.XLOOKUP(D787,'WHT Rates'!$B$4:$B$56,'WHT Rates'!$E$4:$E$56)/100))))</f>
        <v>0.05</v>
      </c>
      <c r="V787" s="244">
        <f t="shared" si="122"/>
        <v>3242.348</v>
      </c>
      <c r="W787" s="251"/>
      <c r="X787" s="128">
        <f t="shared" si="115"/>
        <v>0</v>
      </c>
      <c r="Y787" s="128">
        <f t="shared" si="116"/>
        <v>-3242.35</v>
      </c>
      <c r="Z787" s="251"/>
      <c r="AA787" s="251"/>
      <c r="AB787" s="251"/>
    </row>
    <row r="788" spans="1:28" s="127" customFormat="1" x14ac:dyDescent="0.35">
      <c r="A788" s="214" t="s">
        <v>1802</v>
      </c>
      <c r="B788" s="215">
        <v>127701</v>
      </c>
      <c r="C788" s="215" t="s">
        <v>117</v>
      </c>
      <c r="D788" s="215" t="s">
        <v>118</v>
      </c>
      <c r="E788" s="215">
        <v>70455042</v>
      </c>
      <c r="F788" s="215">
        <v>30</v>
      </c>
      <c r="G788" s="215" t="s">
        <v>697</v>
      </c>
      <c r="H788" s="221" t="s">
        <v>1805</v>
      </c>
      <c r="I788" s="234" t="s">
        <v>979</v>
      </c>
      <c r="J788" s="207"/>
      <c r="K788" s="211">
        <v>2130.85</v>
      </c>
      <c r="L788" s="127" t="str">
        <f t="shared" si="117"/>
        <v>0070455042000030</v>
      </c>
      <c r="M788" s="127">
        <f t="shared" si="123"/>
        <v>16</v>
      </c>
      <c r="N788" s="127" t="str">
        <f t="shared" si="118"/>
        <v>00000000/Z_SBA</v>
      </c>
      <c r="O788" s="236">
        <f t="shared" si="119"/>
        <v>0</v>
      </c>
      <c r="P788" s="236">
        <f t="shared" si="120"/>
        <v>0</v>
      </c>
      <c r="Q788" s="236">
        <f t="shared" si="120"/>
        <v>0</v>
      </c>
      <c r="R788" s="236">
        <f t="shared" si="120"/>
        <v>0</v>
      </c>
      <c r="S788" s="238">
        <f>IF(O788=1,0,IF(P788=1,'WHT Rates - MPEG HEVC VIA'!$H$3,IF(Q788=1,'WHT Rates - MPEG HEVC VIA'!$H$11,IF(R788=1,'Via Summary'!$B$9,_xlfn.XLOOKUP(D788,'WHT Rates'!$B$4:$B$56,'WHT Rates'!$C$4:$C$56)/100))))</f>
        <v>0.1</v>
      </c>
      <c r="T788" s="244">
        <f t="shared" si="121"/>
        <v>0</v>
      </c>
      <c r="U788" s="238">
        <f>IF(O788=1,0,IF(P788=1,'WHT Rates - MPEG HEVC VIA'!$H$3,IF(Q788=1,'WHT Rates - MPEG HEVC VIA'!$H$11,IF(R788=1,'Via Summary'!$B$9,_xlfn.XLOOKUP(D788,'WHT Rates'!$B$4:$B$56,'WHT Rates'!$E$4:$E$56)/100))))</f>
        <v>0.05</v>
      </c>
      <c r="V788" s="244">
        <f t="shared" si="122"/>
        <v>106.5425</v>
      </c>
      <c r="W788" s="251"/>
      <c r="X788" s="128">
        <f t="shared" si="115"/>
        <v>0</v>
      </c>
      <c r="Y788" s="128">
        <f t="shared" si="116"/>
        <v>-106.54</v>
      </c>
      <c r="Z788" s="251"/>
      <c r="AA788" s="251"/>
      <c r="AB788" s="251"/>
    </row>
    <row r="789" spans="1:28" s="127" customFormat="1" x14ac:dyDescent="0.35">
      <c r="A789" s="214" t="s">
        <v>1802</v>
      </c>
      <c r="B789" s="215">
        <v>127701</v>
      </c>
      <c r="C789" s="215" t="s">
        <v>117</v>
      </c>
      <c r="D789" s="215" t="s">
        <v>118</v>
      </c>
      <c r="E789" s="215">
        <v>70455042</v>
      </c>
      <c r="F789" s="215">
        <v>40</v>
      </c>
      <c r="G789" s="215" t="s">
        <v>718</v>
      </c>
      <c r="H789" s="221" t="s">
        <v>1806</v>
      </c>
      <c r="I789" s="234" t="s">
        <v>979</v>
      </c>
      <c r="J789" s="207"/>
      <c r="K789" s="211">
        <v>133174.04999999999</v>
      </c>
      <c r="L789" s="127" t="str">
        <f t="shared" si="117"/>
        <v>0070455042000040</v>
      </c>
      <c r="M789" s="127">
        <f t="shared" si="123"/>
        <v>16</v>
      </c>
      <c r="N789" s="127" t="str">
        <f t="shared" si="118"/>
        <v>00000000/Z_DTB</v>
      </c>
      <c r="O789" s="236">
        <f t="shared" si="119"/>
        <v>0</v>
      </c>
      <c r="P789" s="236">
        <f t="shared" si="120"/>
        <v>0</v>
      </c>
      <c r="Q789" s="236">
        <f t="shared" si="120"/>
        <v>0</v>
      </c>
      <c r="R789" s="236">
        <f t="shared" si="120"/>
        <v>0</v>
      </c>
      <c r="S789" s="238">
        <f>IF(O789=1,0,IF(P789=1,'WHT Rates - MPEG HEVC VIA'!$H$3,IF(Q789=1,'WHT Rates - MPEG HEVC VIA'!$H$11,IF(R789=1,'Via Summary'!$B$9,_xlfn.XLOOKUP(D789,'WHT Rates'!$B$4:$B$56,'WHT Rates'!$C$4:$C$56)/100))))</f>
        <v>0.1</v>
      </c>
      <c r="T789" s="244">
        <f t="shared" si="121"/>
        <v>0</v>
      </c>
      <c r="U789" s="238">
        <f>IF(O789=1,0,IF(P789=1,'WHT Rates - MPEG HEVC VIA'!$H$3,IF(Q789=1,'WHT Rates - MPEG HEVC VIA'!$H$11,IF(R789=1,'Via Summary'!$B$9,_xlfn.XLOOKUP(D789,'WHT Rates'!$B$4:$B$56,'WHT Rates'!$E$4:$E$56)/100))))</f>
        <v>0.05</v>
      </c>
      <c r="V789" s="244">
        <f t="shared" si="122"/>
        <v>6658.7024999999994</v>
      </c>
      <c r="W789" s="251"/>
      <c r="X789" s="128">
        <f t="shared" si="115"/>
        <v>0</v>
      </c>
      <c r="Y789" s="128">
        <f t="shared" si="116"/>
        <v>-6658.7</v>
      </c>
      <c r="Z789" s="251"/>
      <c r="AA789" s="251"/>
      <c r="AB789" s="251"/>
    </row>
    <row r="790" spans="1:28" s="127" customFormat="1" x14ac:dyDescent="0.35">
      <c r="A790" s="214" t="s">
        <v>94</v>
      </c>
      <c r="B790" s="215">
        <v>105244</v>
      </c>
      <c r="C790" s="215" t="s">
        <v>77</v>
      </c>
      <c r="D790" s="215" t="s">
        <v>78</v>
      </c>
      <c r="E790" s="215">
        <v>70455070</v>
      </c>
      <c r="F790" s="215">
        <v>10</v>
      </c>
      <c r="G790" s="215" t="s">
        <v>1083</v>
      </c>
      <c r="H790" s="221" t="s">
        <v>1807</v>
      </c>
      <c r="I790" s="234" t="s">
        <v>997</v>
      </c>
      <c r="J790" s="207">
        <v>-1021.96</v>
      </c>
      <c r="K790" s="211"/>
      <c r="L790" s="127" t="str">
        <f t="shared" si="117"/>
        <v>0070455070000010</v>
      </c>
      <c r="M790" s="127">
        <f t="shared" si="123"/>
        <v>16</v>
      </c>
      <c r="N790" s="127" t="str">
        <f t="shared" si="118"/>
        <v>00000000/ACT ASSET</v>
      </c>
      <c r="O790" s="236">
        <f t="shared" si="119"/>
        <v>0</v>
      </c>
      <c r="P790" s="236">
        <f t="shared" si="120"/>
        <v>0</v>
      </c>
      <c r="Q790" s="236">
        <f t="shared" si="120"/>
        <v>0</v>
      </c>
      <c r="R790" s="236">
        <f t="shared" si="120"/>
        <v>0</v>
      </c>
      <c r="S790" s="238">
        <f>IF(O790=1,0,IF(P790=1,'WHT Rates - MPEG HEVC VIA'!$H$3,IF(Q790=1,'WHT Rates - MPEG HEVC VIA'!$H$11,IF(R790=1,'Via Summary'!$B$9,_xlfn.XLOOKUP(D790,'WHT Rates'!$B$4:$B$56,'WHT Rates'!$C$4:$C$56)/100))))</f>
        <v>0</v>
      </c>
      <c r="T790" s="244">
        <f t="shared" si="121"/>
        <v>0</v>
      </c>
      <c r="U790" s="238">
        <f>IF(O790=1,0,IF(P790=1,'WHT Rates - MPEG HEVC VIA'!$H$3,IF(Q790=1,'WHT Rates - MPEG HEVC VIA'!$H$11,IF(R790=1,'Via Summary'!$B$9,_xlfn.XLOOKUP(D790,'WHT Rates'!$B$4:$B$56,'WHT Rates'!$E$4:$E$56)/100))))</f>
        <v>0</v>
      </c>
      <c r="V790" s="244">
        <f t="shared" si="122"/>
        <v>0</v>
      </c>
      <c r="W790" s="251"/>
      <c r="X790" s="128">
        <f t="shared" si="115"/>
        <v>0</v>
      </c>
      <c r="Y790" s="128">
        <f t="shared" si="116"/>
        <v>0</v>
      </c>
      <c r="Z790" s="251"/>
      <c r="AA790" s="251"/>
      <c r="AB790" s="251"/>
    </row>
    <row r="791" spans="1:28" s="127" customFormat="1" x14ac:dyDescent="0.35">
      <c r="A791" s="214" t="s">
        <v>94</v>
      </c>
      <c r="B791" s="215">
        <v>105244</v>
      </c>
      <c r="C791" s="215" t="s">
        <v>77</v>
      </c>
      <c r="D791" s="215" t="s">
        <v>78</v>
      </c>
      <c r="E791" s="215">
        <v>70455070</v>
      </c>
      <c r="F791" s="215">
        <v>10</v>
      </c>
      <c r="G791" s="215" t="s">
        <v>741</v>
      </c>
      <c r="H791" s="221" t="s">
        <v>1807</v>
      </c>
      <c r="I791" s="234" t="s">
        <v>997</v>
      </c>
      <c r="J791" s="207">
        <v>35007</v>
      </c>
      <c r="K791" s="211"/>
      <c r="L791" s="127" t="str">
        <f t="shared" si="117"/>
        <v>0070455070000010</v>
      </c>
      <c r="M791" s="127">
        <f t="shared" si="123"/>
        <v>16</v>
      </c>
      <c r="N791" s="127" t="str">
        <f t="shared" si="118"/>
        <v>00000000/Z_DTI</v>
      </c>
      <c r="O791" s="236">
        <f t="shared" si="119"/>
        <v>0</v>
      </c>
      <c r="P791" s="236">
        <f t="shared" si="120"/>
        <v>0</v>
      </c>
      <c r="Q791" s="236">
        <f t="shared" si="120"/>
        <v>0</v>
      </c>
      <c r="R791" s="236">
        <f t="shared" si="120"/>
        <v>0</v>
      </c>
      <c r="S791" s="238">
        <f>IF(O791=1,0,IF(P791=1,'WHT Rates - MPEG HEVC VIA'!$H$3,IF(Q791=1,'WHT Rates - MPEG HEVC VIA'!$H$11,IF(R791=1,'Via Summary'!$B$9,_xlfn.XLOOKUP(D791,'WHT Rates'!$B$4:$B$56,'WHT Rates'!$C$4:$C$56)/100))))</f>
        <v>0</v>
      </c>
      <c r="T791" s="244">
        <f t="shared" si="121"/>
        <v>0</v>
      </c>
      <c r="U791" s="238">
        <f>IF(O791=1,0,IF(P791=1,'WHT Rates - MPEG HEVC VIA'!$H$3,IF(Q791=1,'WHT Rates - MPEG HEVC VIA'!$H$11,IF(R791=1,'Via Summary'!$B$9,_xlfn.XLOOKUP(D791,'WHT Rates'!$B$4:$B$56,'WHT Rates'!$E$4:$E$56)/100))))</f>
        <v>0</v>
      </c>
      <c r="V791" s="244">
        <f t="shared" si="122"/>
        <v>0</v>
      </c>
      <c r="W791" s="251"/>
      <c r="X791" s="128">
        <f t="shared" si="115"/>
        <v>0</v>
      </c>
      <c r="Y791" s="128">
        <f t="shared" si="116"/>
        <v>0</v>
      </c>
      <c r="Z791" s="251"/>
      <c r="AA791" s="251"/>
      <c r="AB791" s="251"/>
    </row>
    <row r="792" spans="1:28" s="127" customFormat="1" x14ac:dyDescent="0.35">
      <c r="A792" s="214" t="s">
        <v>94</v>
      </c>
      <c r="B792" s="215">
        <v>105244</v>
      </c>
      <c r="C792" s="215" t="s">
        <v>77</v>
      </c>
      <c r="D792" s="215" t="s">
        <v>78</v>
      </c>
      <c r="E792" s="215">
        <v>70455082</v>
      </c>
      <c r="F792" s="215">
        <v>10</v>
      </c>
      <c r="G792" s="215" t="s">
        <v>718</v>
      </c>
      <c r="H792" s="221" t="s">
        <v>1808</v>
      </c>
      <c r="I792" s="234" t="s">
        <v>979</v>
      </c>
      <c r="J792" s="207">
        <v>199348.04</v>
      </c>
      <c r="K792" s="211"/>
      <c r="L792" s="127" t="str">
        <f t="shared" si="117"/>
        <v>0070455082000010</v>
      </c>
      <c r="M792" s="127">
        <f t="shared" si="123"/>
        <v>16</v>
      </c>
      <c r="N792" s="127" t="str">
        <f t="shared" si="118"/>
        <v>00000000/Z_DTB</v>
      </c>
      <c r="O792" s="236">
        <f t="shared" si="119"/>
        <v>0</v>
      </c>
      <c r="P792" s="236">
        <f t="shared" si="120"/>
        <v>0</v>
      </c>
      <c r="Q792" s="236">
        <f t="shared" si="120"/>
        <v>0</v>
      </c>
      <c r="R792" s="236">
        <f t="shared" si="120"/>
        <v>0</v>
      </c>
      <c r="S792" s="238">
        <f>IF(O792=1,0,IF(P792=1,'WHT Rates - MPEG HEVC VIA'!$H$3,IF(Q792=1,'WHT Rates - MPEG HEVC VIA'!$H$11,IF(R792=1,'Via Summary'!$B$9,_xlfn.XLOOKUP(D792,'WHT Rates'!$B$4:$B$56,'WHT Rates'!$C$4:$C$56)/100))))</f>
        <v>0</v>
      </c>
      <c r="T792" s="244">
        <f t="shared" si="121"/>
        <v>0</v>
      </c>
      <c r="U792" s="238">
        <f>IF(O792=1,0,IF(P792=1,'WHT Rates - MPEG HEVC VIA'!$H$3,IF(Q792=1,'WHT Rates - MPEG HEVC VIA'!$H$11,IF(R792=1,'Via Summary'!$B$9,_xlfn.XLOOKUP(D792,'WHT Rates'!$B$4:$B$56,'WHT Rates'!$E$4:$E$56)/100))))</f>
        <v>0</v>
      </c>
      <c r="V792" s="244">
        <f t="shared" si="122"/>
        <v>0</v>
      </c>
      <c r="W792" s="251"/>
      <c r="X792" s="128">
        <f t="shared" si="115"/>
        <v>0</v>
      </c>
      <c r="Y792" s="128">
        <f t="shared" si="116"/>
        <v>0</v>
      </c>
      <c r="Z792" s="251"/>
      <c r="AA792" s="251"/>
      <c r="AB792" s="251"/>
    </row>
    <row r="793" spans="1:28" s="127" customFormat="1" x14ac:dyDescent="0.35">
      <c r="A793" s="214" t="s">
        <v>94</v>
      </c>
      <c r="B793" s="215">
        <v>105244</v>
      </c>
      <c r="C793" s="215" t="s">
        <v>77</v>
      </c>
      <c r="D793" s="215" t="s">
        <v>78</v>
      </c>
      <c r="E793" s="215">
        <v>70455082</v>
      </c>
      <c r="F793" s="215">
        <v>20</v>
      </c>
      <c r="G793" s="215" t="s">
        <v>728</v>
      </c>
      <c r="H793" s="221" t="s">
        <v>1809</v>
      </c>
      <c r="I793" s="234" t="s">
        <v>979</v>
      </c>
      <c r="J793" s="207">
        <v>1083.23</v>
      </c>
      <c r="K793" s="211"/>
      <c r="L793" s="127" t="str">
        <f t="shared" si="117"/>
        <v>0070455082000020</v>
      </c>
      <c r="M793" s="127">
        <f t="shared" si="123"/>
        <v>16</v>
      </c>
      <c r="N793" s="127" t="str">
        <f t="shared" si="118"/>
        <v>00000000/Z_DTMB</v>
      </c>
      <c r="O793" s="236">
        <f t="shared" si="119"/>
        <v>0</v>
      </c>
      <c r="P793" s="236">
        <f t="shared" si="120"/>
        <v>0</v>
      </c>
      <c r="Q793" s="236">
        <f t="shared" si="120"/>
        <v>0</v>
      </c>
      <c r="R793" s="236">
        <f t="shared" si="120"/>
        <v>0</v>
      </c>
      <c r="S793" s="238">
        <f>IF(O793=1,0,IF(P793=1,'WHT Rates - MPEG HEVC VIA'!$H$3,IF(Q793=1,'WHT Rates - MPEG HEVC VIA'!$H$11,IF(R793=1,'Via Summary'!$B$9,_xlfn.XLOOKUP(D793,'WHT Rates'!$B$4:$B$56,'WHT Rates'!$C$4:$C$56)/100))))</f>
        <v>0</v>
      </c>
      <c r="T793" s="244">
        <f t="shared" si="121"/>
        <v>0</v>
      </c>
      <c r="U793" s="238">
        <f>IF(O793=1,0,IF(P793=1,'WHT Rates - MPEG HEVC VIA'!$H$3,IF(Q793=1,'WHT Rates - MPEG HEVC VIA'!$H$11,IF(R793=1,'Via Summary'!$B$9,_xlfn.XLOOKUP(D793,'WHT Rates'!$B$4:$B$56,'WHT Rates'!$E$4:$E$56)/100))))</f>
        <v>0</v>
      </c>
      <c r="V793" s="244">
        <f t="shared" si="122"/>
        <v>0</v>
      </c>
      <c r="W793" s="251"/>
      <c r="X793" s="128">
        <f t="shared" si="115"/>
        <v>0</v>
      </c>
      <c r="Y793" s="128">
        <f t="shared" si="116"/>
        <v>0</v>
      </c>
      <c r="Z793" s="251"/>
      <c r="AA793" s="251"/>
      <c r="AB793" s="251"/>
    </row>
    <row r="794" spans="1:28" s="127" customFormat="1" x14ac:dyDescent="0.35">
      <c r="A794" s="214" t="s">
        <v>94</v>
      </c>
      <c r="B794" s="215">
        <v>105244</v>
      </c>
      <c r="C794" s="215" t="s">
        <v>77</v>
      </c>
      <c r="D794" s="215" t="s">
        <v>78</v>
      </c>
      <c r="E794" s="215">
        <v>70455082</v>
      </c>
      <c r="F794" s="215">
        <v>30</v>
      </c>
      <c r="G794" s="215" t="s">
        <v>741</v>
      </c>
      <c r="H794" s="221" t="s">
        <v>1810</v>
      </c>
      <c r="I794" s="234" t="s">
        <v>979</v>
      </c>
      <c r="J794" s="207">
        <v>173981.78</v>
      </c>
      <c r="K794" s="211"/>
      <c r="L794" s="127" t="str">
        <f t="shared" si="117"/>
        <v>0070455082000030</v>
      </c>
      <c r="M794" s="127">
        <f t="shared" si="123"/>
        <v>16</v>
      </c>
      <c r="N794" s="127" t="str">
        <f t="shared" si="118"/>
        <v>00000000/Z_DTI</v>
      </c>
      <c r="O794" s="236">
        <f t="shared" si="119"/>
        <v>0</v>
      </c>
      <c r="P794" s="236">
        <f t="shared" si="120"/>
        <v>0</v>
      </c>
      <c r="Q794" s="236">
        <f t="shared" si="120"/>
        <v>0</v>
      </c>
      <c r="R794" s="236">
        <f t="shared" si="120"/>
        <v>0</v>
      </c>
      <c r="S794" s="238">
        <f>IF(O794=1,0,IF(P794=1,'WHT Rates - MPEG HEVC VIA'!$H$3,IF(Q794=1,'WHT Rates - MPEG HEVC VIA'!$H$11,IF(R794=1,'Via Summary'!$B$9,_xlfn.XLOOKUP(D794,'WHT Rates'!$B$4:$B$56,'WHT Rates'!$C$4:$C$56)/100))))</f>
        <v>0</v>
      </c>
      <c r="T794" s="244">
        <f t="shared" si="121"/>
        <v>0</v>
      </c>
      <c r="U794" s="238">
        <f>IF(O794=1,0,IF(P794=1,'WHT Rates - MPEG HEVC VIA'!$H$3,IF(Q794=1,'WHT Rates - MPEG HEVC VIA'!$H$11,IF(R794=1,'Via Summary'!$B$9,_xlfn.XLOOKUP(D794,'WHT Rates'!$B$4:$B$56,'WHT Rates'!$E$4:$E$56)/100))))</f>
        <v>0</v>
      </c>
      <c r="V794" s="244">
        <f t="shared" si="122"/>
        <v>0</v>
      </c>
      <c r="W794" s="251"/>
      <c r="X794" s="128">
        <f t="shared" si="115"/>
        <v>0</v>
      </c>
      <c r="Y794" s="128">
        <f t="shared" si="116"/>
        <v>0</v>
      </c>
      <c r="Z794" s="251"/>
      <c r="AA794" s="251"/>
      <c r="AB794" s="251"/>
    </row>
    <row r="795" spans="1:28" s="127" customFormat="1" x14ac:dyDescent="0.35">
      <c r="A795" s="214" t="s">
        <v>94</v>
      </c>
      <c r="B795" s="215">
        <v>105244</v>
      </c>
      <c r="C795" s="215" t="s">
        <v>77</v>
      </c>
      <c r="D795" s="215" t="s">
        <v>78</v>
      </c>
      <c r="E795" s="215">
        <v>70455082</v>
      </c>
      <c r="F795" s="215">
        <v>40</v>
      </c>
      <c r="G795" s="215" t="s">
        <v>728</v>
      </c>
      <c r="H795" s="221" t="s">
        <v>1811</v>
      </c>
      <c r="I795" s="234" t="s">
        <v>979</v>
      </c>
      <c r="J795" s="207">
        <v>541.61</v>
      </c>
      <c r="K795" s="211"/>
      <c r="L795" s="127" t="str">
        <f t="shared" si="117"/>
        <v>0070455082000040</v>
      </c>
      <c r="M795" s="127">
        <f t="shared" si="123"/>
        <v>16</v>
      </c>
      <c r="N795" s="127" t="str">
        <f t="shared" si="118"/>
        <v>00000000/Z_DTMB</v>
      </c>
      <c r="O795" s="236">
        <f t="shared" si="119"/>
        <v>0</v>
      </c>
      <c r="P795" s="236">
        <f t="shared" si="120"/>
        <v>0</v>
      </c>
      <c r="Q795" s="236">
        <f t="shared" si="120"/>
        <v>0</v>
      </c>
      <c r="R795" s="236">
        <f t="shared" si="120"/>
        <v>0</v>
      </c>
      <c r="S795" s="238">
        <f>IF(O795=1,0,IF(P795=1,'WHT Rates - MPEG HEVC VIA'!$H$3,IF(Q795=1,'WHT Rates - MPEG HEVC VIA'!$H$11,IF(R795=1,'Via Summary'!$B$9,_xlfn.XLOOKUP(D795,'WHT Rates'!$B$4:$B$56,'WHT Rates'!$C$4:$C$56)/100))))</f>
        <v>0</v>
      </c>
      <c r="T795" s="244">
        <f t="shared" si="121"/>
        <v>0</v>
      </c>
      <c r="U795" s="238">
        <f>IF(O795=1,0,IF(P795=1,'WHT Rates - MPEG HEVC VIA'!$H$3,IF(Q795=1,'WHT Rates - MPEG HEVC VIA'!$H$11,IF(R795=1,'Via Summary'!$B$9,_xlfn.XLOOKUP(D795,'WHT Rates'!$B$4:$B$56,'WHT Rates'!$E$4:$E$56)/100))))</f>
        <v>0</v>
      </c>
      <c r="V795" s="244">
        <f t="shared" si="122"/>
        <v>0</v>
      </c>
      <c r="W795" s="251"/>
      <c r="X795" s="128">
        <f t="shared" si="115"/>
        <v>0</v>
      </c>
      <c r="Y795" s="128">
        <f t="shared" si="116"/>
        <v>0</v>
      </c>
      <c r="Z795" s="251"/>
      <c r="AA795" s="251"/>
      <c r="AB795" s="251"/>
    </row>
    <row r="796" spans="1:28" s="127" customFormat="1" x14ac:dyDescent="0.35">
      <c r="A796" s="214" t="s">
        <v>94</v>
      </c>
      <c r="B796" s="215">
        <v>105244</v>
      </c>
      <c r="C796" s="215" t="s">
        <v>77</v>
      </c>
      <c r="D796" s="215" t="s">
        <v>78</v>
      </c>
      <c r="E796" s="215">
        <v>70455082</v>
      </c>
      <c r="F796" s="215">
        <v>50</v>
      </c>
      <c r="G796" s="215" t="s">
        <v>741</v>
      </c>
      <c r="H796" s="221" t="s">
        <v>1812</v>
      </c>
      <c r="I796" s="234" t="s">
        <v>979</v>
      </c>
      <c r="J796" s="207">
        <v>2729.84</v>
      </c>
      <c r="K796" s="211"/>
      <c r="L796" s="127" t="str">
        <f t="shared" si="117"/>
        <v>0070455082000050</v>
      </c>
      <c r="M796" s="127">
        <f t="shared" si="123"/>
        <v>16</v>
      </c>
      <c r="N796" s="127" t="str">
        <f t="shared" si="118"/>
        <v>00000000/Z_DTI</v>
      </c>
      <c r="O796" s="236">
        <f t="shared" si="119"/>
        <v>0</v>
      </c>
      <c r="P796" s="236">
        <f t="shared" si="120"/>
        <v>0</v>
      </c>
      <c r="Q796" s="236">
        <f t="shared" si="120"/>
        <v>0</v>
      </c>
      <c r="R796" s="236">
        <f t="shared" si="120"/>
        <v>0</v>
      </c>
      <c r="S796" s="238">
        <f>IF(O796=1,0,IF(P796=1,'WHT Rates - MPEG HEVC VIA'!$H$3,IF(Q796=1,'WHT Rates - MPEG HEVC VIA'!$H$11,IF(R796=1,'Via Summary'!$B$9,_xlfn.XLOOKUP(D796,'WHT Rates'!$B$4:$B$56,'WHT Rates'!$C$4:$C$56)/100))))</f>
        <v>0</v>
      </c>
      <c r="T796" s="244">
        <f t="shared" si="121"/>
        <v>0</v>
      </c>
      <c r="U796" s="238">
        <f>IF(O796=1,0,IF(P796=1,'WHT Rates - MPEG HEVC VIA'!$H$3,IF(Q796=1,'WHT Rates - MPEG HEVC VIA'!$H$11,IF(R796=1,'Via Summary'!$B$9,_xlfn.XLOOKUP(D796,'WHT Rates'!$B$4:$B$56,'WHT Rates'!$E$4:$E$56)/100))))</f>
        <v>0</v>
      </c>
      <c r="V796" s="244">
        <f t="shared" si="122"/>
        <v>0</v>
      </c>
      <c r="W796" s="251"/>
      <c r="X796" s="128">
        <f t="shared" si="115"/>
        <v>0</v>
      </c>
      <c r="Y796" s="128">
        <f t="shared" si="116"/>
        <v>0</v>
      </c>
      <c r="Z796" s="251"/>
      <c r="AA796" s="251"/>
      <c r="AB796" s="251"/>
    </row>
    <row r="797" spans="1:28" s="127" customFormat="1" x14ac:dyDescent="0.35">
      <c r="A797" s="214" t="s">
        <v>94</v>
      </c>
      <c r="B797" s="215">
        <v>105244</v>
      </c>
      <c r="C797" s="215" t="s">
        <v>77</v>
      </c>
      <c r="D797" s="215" t="s">
        <v>78</v>
      </c>
      <c r="E797" s="215">
        <v>70455082</v>
      </c>
      <c r="F797" s="215">
        <v>60</v>
      </c>
      <c r="G797" s="215" t="s">
        <v>717</v>
      </c>
      <c r="H797" s="221" t="s">
        <v>1813</v>
      </c>
      <c r="I797" s="234" t="s">
        <v>979</v>
      </c>
      <c r="J797" s="207">
        <v>2095.75</v>
      </c>
      <c r="K797" s="211"/>
      <c r="L797" s="127" t="str">
        <f t="shared" si="117"/>
        <v>0070455082000060</v>
      </c>
      <c r="M797" s="127">
        <f t="shared" si="123"/>
        <v>16</v>
      </c>
      <c r="N797" s="127" t="str">
        <f t="shared" si="118"/>
        <v>00000000/Z_DMT</v>
      </c>
      <c r="O797" s="236">
        <f t="shared" si="119"/>
        <v>0</v>
      </c>
      <c r="P797" s="236">
        <f t="shared" si="120"/>
        <v>0</v>
      </c>
      <c r="Q797" s="236">
        <f t="shared" si="120"/>
        <v>0</v>
      </c>
      <c r="R797" s="236">
        <f t="shared" si="120"/>
        <v>0</v>
      </c>
      <c r="S797" s="238">
        <f>IF(O797=1,0,IF(P797=1,'WHT Rates - MPEG HEVC VIA'!$H$3,IF(Q797=1,'WHT Rates - MPEG HEVC VIA'!$H$11,IF(R797=1,'Via Summary'!$B$9,_xlfn.XLOOKUP(D797,'WHT Rates'!$B$4:$B$56,'WHT Rates'!$C$4:$C$56)/100))))</f>
        <v>0</v>
      </c>
      <c r="T797" s="244">
        <f t="shared" si="121"/>
        <v>0</v>
      </c>
      <c r="U797" s="238">
        <f>IF(O797=1,0,IF(P797=1,'WHT Rates - MPEG HEVC VIA'!$H$3,IF(Q797=1,'WHT Rates - MPEG HEVC VIA'!$H$11,IF(R797=1,'Via Summary'!$B$9,_xlfn.XLOOKUP(D797,'WHT Rates'!$B$4:$B$56,'WHT Rates'!$E$4:$E$56)/100))))</f>
        <v>0</v>
      </c>
      <c r="V797" s="244">
        <f t="shared" si="122"/>
        <v>0</v>
      </c>
      <c r="W797" s="251"/>
      <c r="X797" s="128">
        <f t="shared" si="115"/>
        <v>0</v>
      </c>
      <c r="Y797" s="128">
        <f t="shared" si="116"/>
        <v>0</v>
      </c>
      <c r="Z797" s="251"/>
      <c r="AA797" s="251"/>
      <c r="AB797" s="251"/>
    </row>
    <row r="798" spans="1:28" s="127" customFormat="1" x14ac:dyDescent="0.35">
      <c r="A798" s="214" t="s">
        <v>94</v>
      </c>
      <c r="B798" s="215">
        <v>105244</v>
      </c>
      <c r="C798" s="215" t="s">
        <v>77</v>
      </c>
      <c r="D798" s="215" t="s">
        <v>78</v>
      </c>
      <c r="E798" s="215">
        <v>70455082</v>
      </c>
      <c r="F798" s="215">
        <v>70</v>
      </c>
      <c r="G798" s="215" t="s">
        <v>728</v>
      </c>
      <c r="H798" s="221" t="s">
        <v>1814</v>
      </c>
      <c r="I798" s="234" t="s">
        <v>979</v>
      </c>
      <c r="J798" s="207">
        <v>180.54</v>
      </c>
      <c r="K798" s="211"/>
      <c r="L798" s="127" t="str">
        <f t="shared" si="117"/>
        <v>0070455082000070</v>
      </c>
      <c r="M798" s="127">
        <f t="shared" si="123"/>
        <v>16</v>
      </c>
      <c r="N798" s="127" t="str">
        <f t="shared" si="118"/>
        <v>00000000/Z_DTMB</v>
      </c>
      <c r="O798" s="236">
        <f t="shared" si="119"/>
        <v>0</v>
      </c>
      <c r="P798" s="236">
        <f t="shared" si="120"/>
        <v>0</v>
      </c>
      <c r="Q798" s="236">
        <f t="shared" si="120"/>
        <v>0</v>
      </c>
      <c r="R798" s="236">
        <f t="shared" si="120"/>
        <v>0</v>
      </c>
      <c r="S798" s="238">
        <f>IF(O798=1,0,IF(P798=1,'WHT Rates - MPEG HEVC VIA'!$H$3,IF(Q798=1,'WHT Rates - MPEG HEVC VIA'!$H$11,IF(R798=1,'Via Summary'!$B$9,_xlfn.XLOOKUP(D798,'WHT Rates'!$B$4:$B$56,'WHT Rates'!$C$4:$C$56)/100))))</f>
        <v>0</v>
      </c>
      <c r="T798" s="244">
        <f t="shared" si="121"/>
        <v>0</v>
      </c>
      <c r="U798" s="238">
        <f>IF(O798=1,0,IF(P798=1,'WHT Rates - MPEG HEVC VIA'!$H$3,IF(Q798=1,'WHT Rates - MPEG HEVC VIA'!$H$11,IF(R798=1,'Via Summary'!$B$9,_xlfn.XLOOKUP(D798,'WHT Rates'!$B$4:$B$56,'WHT Rates'!$E$4:$E$56)/100))))</f>
        <v>0</v>
      </c>
      <c r="V798" s="244">
        <f t="shared" si="122"/>
        <v>0</v>
      </c>
      <c r="W798" s="251"/>
      <c r="X798" s="128">
        <f t="shared" si="115"/>
        <v>0</v>
      </c>
      <c r="Y798" s="128">
        <f t="shared" si="116"/>
        <v>0</v>
      </c>
      <c r="Z798" s="251"/>
      <c r="AA798" s="251"/>
      <c r="AB798" s="251"/>
    </row>
    <row r="799" spans="1:28" s="127" customFormat="1" x14ac:dyDescent="0.35">
      <c r="A799" s="214" t="s">
        <v>94</v>
      </c>
      <c r="B799" s="215">
        <v>105244</v>
      </c>
      <c r="C799" s="215" t="s">
        <v>77</v>
      </c>
      <c r="D799" s="215" t="s">
        <v>78</v>
      </c>
      <c r="E799" s="215">
        <v>70455082</v>
      </c>
      <c r="F799" s="215">
        <v>80</v>
      </c>
      <c r="G799" s="215" t="s">
        <v>718</v>
      </c>
      <c r="H799" s="221" t="s">
        <v>1815</v>
      </c>
      <c r="I799" s="234" t="s">
        <v>979</v>
      </c>
      <c r="J799" s="207">
        <v>6850.22</v>
      </c>
      <c r="K799" s="211"/>
      <c r="L799" s="127" t="str">
        <f t="shared" si="117"/>
        <v>0070455082000080</v>
      </c>
      <c r="M799" s="127">
        <f t="shared" si="123"/>
        <v>16</v>
      </c>
      <c r="N799" s="127" t="str">
        <f t="shared" si="118"/>
        <v>00000000/Z_DTB</v>
      </c>
      <c r="O799" s="236">
        <f t="shared" si="119"/>
        <v>0</v>
      </c>
      <c r="P799" s="236">
        <f t="shared" si="120"/>
        <v>0</v>
      </c>
      <c r="Q799" s="236">
        <f t="shared" si="120"/>
        <v>0</v>
      </c>
      <c r="R799" s="236">
        <f t="shared" si="120"/>
        <v>0</v>
      </c>
      <c r="S799" s="238">
        <f>IF(O799=1,0,IF(P799=1,'WHT Rates - MPEG HEVC VIA'!$H$3,IF(Q799=1,'WHT Rates - MPEG HEVC VIA'!$H$11,IF(R799=1,'Via Summary'!$B$9,_xlfn.XLOOKUP(D799,'WHT Rates'!$B$4:$B$56,'WHT Rates'!$C$4:$C$56)/100))))</f>
        <v>0</v>
      </c>
      <c r="T799" s="244">
        <f t="shared" si="121"/>
        <v>0</v>
      </c>
      <c r="U799" s="238">
        <f>IF(O799=1,0,IF(P799=1,'WHT Rates - MPEG HEVC VIA'!$H$3,IF(Q799=1,'WHT Rates - MPEG HEVC VIA'!$H$11,IF(R799=1,'Via Summary'!$B$9,_xlfn.XLOOKUP(D799,'WHT Rates'!$B$4:$B$56,'WHT Rates'!$E$4:$E$56)/100))))</f>
        <v>0</v>
      </c>
      <c r="V799" s="244">
        <f t="shared" si="122"/>
        <v>0</v>
      </c>
      <c r="W799" s="251"/>
      <c r="X799" s="128">
        <f t="shared" si="115"/>
        <v>0</v>
      </c>
      <c r="Y799" s="128">
        <f t="shared" si="116"/>
        <v>0</v>
      </c>
      <c r="Z799" s="251"/>
      <c r="AA799" s="251"/>
      <c r="AB799" s="251"/>
    </row>
    <row r="800" spans="1:28" s="127" customFormat="1" x14ac:dyDescent="0.35">
      <c r="A800" s="214" t="s">
        <v>94</v>
      </c>
      <c r="B800" s="215">
        <v>105244</v>
      </c>
      <c r="C800" s="215" t="s">
        <v>77</v>
      </c>
      <c r="D800" s="215" t="s">
        <v>78</v>
      </c>
      <c r="E800" s="215">
        <v>70455082</v>
      </c>
      <c r="F800" s="215">
        <v>90</v>
      </c>
      <c r="G800" s="215" t="s">
        <v>754</v>
      </c>
      <c r="H800" s="221" t="s">
        <v>1816</v>
      </c>
      <c r="I800" s="234" t="s">
        <v>979</v>
      </c>
      <c r="J800" s="207">
        <v>58762.77</v>
      </c>
      <c r="K800" s="211"/>
      <c r="L800" s="127" t="str">
        <f t="shared" si="117"/>
        <v>0070455082000090</v>
      </c>
      <c r="M800" s="127">
        <f t="shared" si="123"/>
        <v>16</v>
      </c>
      <c r="N800" s="127" t="str">
        <f t="shared" si="118"/>
        <v>00000000/Z_DVW-4</v>
      </c>
      <c r="O800" s="236">
        <f t="shared" si="119"/>
        <v>0</v>
      </c>
      <c r="P800" s="236">
        <f t="shared" si="120"/>
        <v>0</v>
      </c>
      <c r="Q800" s="236">
        <f t="shared" si="120"/>
        <v>0</v>
      </c>
      <c r="R800" s="236">
        <f t="shared" si="120"/>
        <v>0</v>
      </c>
      <c r="S800" s="238">
        <f>IF(O800=1,0,IF(P800=1,'WHT Rates - MPEG HEVC VIA'!$H$3,IF(Q800=1,'WHT Rates - MPEG HEVC VIA'!$H$11,IF(R800=1,'Via Summary'!$B$9,_xlfn.XLOOKUP(D800,'WHT Rates'!$B$4:$B$56,'WHT Rates'!$C$4:$C$56)/100))))</f>
        <v>0</v>
      </c>
      <c r="T800" s="244">
        <f t="shared" si="121"/>
        <v>0</v>
      </c>
      <c r="U800" s="238">
        <f>IF(O800=1,0,IF(P800=1,'WHT Rates - MPEG HEVC VIA'!$H$3,IF(Q800=1,'WHT Rates - MPEG HEVC VIA'!$H$11,IF(R800=1,'Via Summary'!$B$9,_xlfn.XLOOKUP(D800,'WHT Rates'!$B$4:$B$56,'WHT Rates'!$E$4:$E$56)/100))))</f>
        <v>0</v>
      </c>
      <c r="V800" s="244">
        <f t="shared" si="122"/>
        <v>0</v>
      </c>
      <c r="W800" s="251"/>
      <c r="X800" s="128">
        <f t="shared" si="115"/>
        <v>0</v>
      </c>
      <c r="Y800" s="128">
        <f t="shared" si="116"/>
        <v>0</v>
      </c>
      <c r="Z800" s="251"/>
      <c r="AA800" s="251"/>
      <c r="AB800" s="251"/>
    </row>
    <row r="801" spans="1:28" s="127" customFormat="1" x14ac:dyDescent="0.35">
      <c r="A801" s="214" t="s">
        <v>94</v>
      </c>
      <c r="B801" s="215">
        <v>105244</v>
      </c>
      <c r="C801" s="215" t="s">
        <v>77</v>
      </c>
      <c r="D801" s="215" t="s">
        <v>78</v>
      </c>
      <c r="E801" s="215">
        <v>70455082</v>
      </c>
      <c r="F801" s="215">
        <v>100</v>
      </c>
      <c r="G801" s="215" t="s">
        <v>754</v>
      </c>
      <c r="H801" s="221" t="s">
        <v>1817</v>
      </c>
      <c r="I801" s="234" t="s">
        <v>979</v>
      </c>
      <c r="J801" s="207">
        <v>16034.23</v>
      </c>
      <c r="K801" s="211"/>
      <c r="L801" s="127" t="str">
        <f t="shared" si="117"/>
        <v>0070455082000100</v>
      </c>
      <c r="M801" s="127">
        <f t="shared" si="123"/>
        <v>16</v>
      </c>
      <c r="N801" s="127" t="str">
        <f t="shared" si="118"/>
        <v>00000000/Z_DVW-4</v>
      </c>
      <c r="O801" s="236">
        <f t="shared" si="119"/>
        <v>0</v>
      </c>
      <c r="P801" s="236">
        <f t="shared" si="120"/>
        <v>0</v>
      </c>
      <c r="Q801" s="236">
        <f t="shared" si="120"/>
        <v>0</v>
      </c>
      <c r="R801" s="236">
        <f t="shared" si="120"/>
        <v>0</v>
      </c>
      <c r="S801" s="238">
        <f>IF(O801=1,0,IF(P801=1,'WHT Rates - MPEG HEVC VIA'!$H$3,IF(Q801=1,'WHT Rates - MPEG HEVC VIA'!$H$11,IF(R801=1,'Via Summary'!$B$9,_xlfn.XLOOKUP(D801,'WHT Rates'!$B$4:$B$56,'WHT Rates'!$C$4:$C$56)/100))))</f>
        <v>0</v>
      </c>
      <c r="T801" s="244">
        <f t="shared" si="121"/>
        <v>0</v>
      </c>
      <c r="U801" s="238">
        <f>IF(O801=1,0,IF(P801=1,'WHT Rates - MPEG HEVC VIA'!$H$3,IF(Q801=1,'WHT Rates - MPEG HEVC VIA'!$H$11,IF(R801=1,'Via Summary'!$B$9,_xlfn.XLOOKUP(D801,'WHT Rates'!$B$4:$B$56,'WHT Rates'!$E$4:$E$56)/100))))</f>
        <v>0</v>
      </c>
      <c r="V801" s="244">
        <f t="shared" si="122"/>
        <v>0</v>
      </c>
      <c r="W801" s="251"/>
      <c r="X801" s="128">
        <f t="shared" si="115"/>
        <v>0</v>
      </c>
      <c r="Y801" s="128">
        <f t="shared" si="116"/>
        <v>0</v>
      </c>
      <c r="Z801" s="251"/>
      <c r="AA801" s="251"/>
      <c r="AB801" s="251"/>
    </row>
    <row r="802" spans="1:28" s="127" customFormat="1" x14ac:dyDescent="0.35">
      <c r="A802" s="214" t="s">
        <v>94</v>
      </c>
      <c r="B802" s="215">
        <v>105244</v>
      </c>
      <c r="C802" s="215" t="s">
        <v>77</v>
      </c>
      <c r="D802" s="215" t="s">
        <v>78</v>
      </c>
      <c r="E802" s="215">
        <v>70455082</v>
      </c>
      <c r="F802" s="215">
        <v>110</v>
      </c>
      <c r="G802" s="215" t="s">
        <v>700</v>
      </c>
      <c r="H802" s="221" t="s">
        <v>1818</v>
      </c>
      <c r="I802" s="234" t="s">
        <v>979</v>
      </c>
      <c r="J802" s="207">
        <v>0.78</v>
      </c>
      <c r="K802" s="211"/>
      <c r="L802" s="127" t="str">
        <f t="shared" si="117"/>
        <v>0070455082000110</v>
      </c>
      <c r="M802" s="127">
        <f t="shared" si="123"/>
        <v>16</v>
      </c>
      <c r="N802" s="127" t="str">
        <f t="shared" si="118"/>
        <v>00000000/Z_DMA</v>
      </c>
      <c r="O802" s="236">
        <f t="shared" si="119"/>
        <v>0</v>
      </c>
      <c r="P802" s="236">
        <f t="shared" si="120"/>
        <v>0</v>
      </c>
      <c r="Q802" s="236">
        <f t="shared" si="120"/>
        <v>0</v>
      </c>
      <c r="R802" s="236">
        <f t="shared" si="120"/>
        <v>0</v>
      </c>
      <c r="S802" s="238">
        <f>IF(O802=1,0,IF(P802=1,'WHT Rates - MPEG HEVC VIA'!$H$3,IF(Q802=1,'WHT Rates - MPEG HEVC VIA'!$H$11,IF(R802=1,'Via Summary'!$B$9,_xlfn.XLOOKUP(D802,'WHT Rates'!$B$4:$B$56,'WHT Rates'!$C$4:$C$56)/100))))</f>
        <v>0</v>
      </c>
      <c r="T802" s="244">
        <f t="shared" si="121"/>
        <v>0</v>
      </c>
      <c r="U802" s="238">
        <f>IF(O802=1,0,IF(P802=1,'WHT Rates - MPEG HEVC VIA'!$H$3,IF(Q802=1,'WHT Rates - MPEG HEVC VIA'!$H$11,IF(R802=1,'Via Summary'!$B$9,_xlfn.XLOOKUP(D802,'WHT Rates'!$B$4:$B$56,'WHT Rates'!$E$4:$E$56)/100))))</f>
        <v>0</v>
      </c>
      <c r="V802" s="244">
        <f t="shared" si="122"/>
        <v>0</v>
      </c>
      <c r="W802" s="251"/>
      <c r="X802" s="128">
        <f t="shared" si="115"/>
        <v>0</v>
      </c>
      <c r="Y802" s="128">
        <f t="shared" si="116"/>
        <v>0</v>
      </c>
      <c r="Z802" s="251"/>
      <c r="AA802" s="251"/>
      <c r="AB802" s="251"/>
    </row>
    <row r="803" spans="1:28" s="127" customFormat="1" x14ac:dyDescent="0.35">
      <c r="A803" s="214" t="s">
        <v>94</v>
      </c>
      <c r="B803" s="215">
        <v>105244</v>
      </c>
      <c r="C803" s="215" t="s">
        <v>77</v>
      </c>
      <c r="D803" s="215" t="s">
        <v>78</v>
      </c>
      <c r="E803" s="215">
        <v>70455082</v>
      </c>
      <c r="F803" s="215">
        <v>120</v>
      </c>
      <c r="G803" s="215" t="s">
        <v>697</v>
      </c>
      <c r="H803" s="221" t="s">
        <v>1819</v>
      </c>
      <c r="I803" s="234" t="s">
        <v>979</v>
      </c>
      <c r="J803" s="207">
        <v>2438</v>
      </c>
      <c r="K803" s="211"/>
      <c r="L803" s="127" t="str">
        <f t="shared" si="117"/>
        <v>0070455082000120</v>
      </c>
      <c r="M803" s="127">
        <f t="shared" si="123"/>
        <v>16</v>
      </c>
      <c r="N803" s="127" t="str">
        <f t="shared" si="118"/>
        <v>00000000/Z_SBA</v>
      </c>
      <c r="O803" s="236">
        <f t="shared" si="119"/>
        <v>0</v>
      </c>
      <c r="P803" s="236">
        <f t="shared" si="120"/>
        <v>0</v>
      </c>
      <c r="Q803" s="236">
        <f t="shared" si="120"/>
        <v>0</v>
      </c>
      <c r="R803" s="236">
        <f t="shared" si="120"/>
        <v>0</v>
      </c>
      <c r="S803" s="238">
        <f>IF(O803=1,0,IF(P803=1,'WHT Rates - MPEG HEVC VIA'!$H$3,IF(Q803=1,'WHT Rates - MPEG HEVC VIA'!$H$11,IF(R803=1,'Via Summary'!$B$9,_xlfn.XLOOKUP(D803,'WHT Rates'!$B$4:$B$56,'WHT Rates'!$C$4:$C$56)/100))))</f>
        <v>0</v>
      </c>
      <c r="T803" s="244">
        <f t="shared" si="121"/>
        <v>0</v>
      </c>
      <c r="U803" s="238">
        <f>IF(O803=1,0,IF(P803=1,'WHT Rates - MPEG HEVC VIA'!$H$3,IF(Q803=1,'WHT Rates - MPEG HEVC VIA'!$H$11,IF(R803=1,'Via Summary'!$B$9,_xlfn.XLOOKUP(D803,'WHT Rates'!$B$4:$B$56,'WHT Rates'!$E$4:$E$56)/100))))</f>
        <v>0</v>
      </c>
      <c r="V803" s="244">
        <f t="shared" si="122"/>
        <v>0</v>
      </c>
      <c r="W803" s="251"/>
      <c r="X803" s="128">
        <f t="shared" si="115"/>
        <v>0</v>
      </c>
      <c r="Y803" s="128">
        <f t="shared" si="116"/>
        <v>0</v>
      </c>
      <c r="Z803" s="251"/>
      <c r="AA803" s="251"/>
      <c r="AB803" s="251"/>
    </row>
    <row r="804" spans="1:28" s="127" customFormat="1" x14ac:dyDescent="0.35">
      <c r="A804" s="214" t="s">
        <v>94</v>
      </c>
      <c r="B804" s="215">
        <v>129311</v>
      </c>
      <c r="C804" s="215" t="s">
        <v>77</v>
      </c>
      <c r="D804" s="215" t="s">
        <v>78</v>
      </c>
      <c r="E804" s="215">
        <v>70454861</v>
      </c>
      <c r="F804" s="215">
        <v>10</v>
      </c>
      <c r="G804" s="215" t="s">
        <v>749</v>
      </c>
      <c r="H804" s="221" t="s">
        <v>1820</v>
      </c>
      <c r="I804" s="234" t="s">
        <v>979</v>
      </c>
      <c r="J804" s="207">
        <v>85500</v>
      </c>
      <c r="K804" s="211"/>
      <c r="L804" s="127" t="str">
        <f t="shared" si="117"/>
        <v>0070454861000010</v>
      </c>
      <c r="M804" s="127">
        <f t="shared" si="123"/>
        <v>16</v>
      </c>
      <c r="N804" s="127" t="str">
        <f t="shared" si="118"/>
        <v>00000000/Z_MBL</v>
      </c>
      <c r="O804" s="236">
        <f t="shared" si="119"/>
        <v>0</v>
      </c>
      <c r="P804" s="236">
        <f t="shared" si="120"/>
        <v>0</v>
      </c>
      <c r="Q804" s="236">
        <f t="shared" si="120"/>
        <v>0</v>
      </c>
      <c r="R804" s="236">
        <f t="shared" si="120"/>
        <v>0</v>
      </c>
      <c r="S804" s="238">
        <f>IF(O804=1,0,IF(P804=1,'WHT Rates - MPEG HEVC VIA'!$H$3,IF(Q804=1,'WHT Rates - MPEG HEVC VIA'!$H$11,IF(R804=1,'Via Summary'!$B$9,_xlfn.XLOOKUP(D804,'WHT Rates'!$B$4:$B$56,'WHT Rates'!$C$4:$C$56)/100))))</f>
        <v>0</v>
      </c>
      <c r="T804" s="244">
        <f t="shared" si="121"/>
        <v>0</v>
      </c>
      <c r="U804" s="238">
        <f>IF(O804=1,0,IF(P804=1,'WHT Rates - MPEG HEVC VIA'!$H$3,IF(Q804=1,'WHT Rates - MPEG HEVC VIA'!$H$11,IF(R804=1,'Via Summary'!$B$9,_xlfn.XLOOKUP(D804,'WHT Rates'!$B$4:$B$56,'WHT Rates'!$E$4:$E$56)/100))))</f>
        <v>0</v>
      </c>
      <c r="V804" s="244">
        <f t="shared" si="122"/>
        <v>0</v>
      </c>
      <c r="W804" s="251"/>
      <c r="X804" s="128">
        <f t="shared" si="115"/>
        <v>0</v>
      </c>
      <c r="Y804" s="128">
        <f t="shared" si="116"/>
        <v>0</v>
      </c>
      <c r="Z804" s="251"/>
      <c r="AA804" s="251"/>
      <c r="AB804" s="251"/>
    </row>
    <row r="805" spans="1:28" s="127" customFormat="1" x14ac:dyDescent="0.35">
      <c r="A805" s="214" t="s">
        <v>94</v>
      </c>
      <c r="B805" s="215">
        <v>129311</v>
      </c>
      <c r="C805" s="215" t="s">
        <v>77</v>
      </c>
      <c r="D805" s="215" t="s">
        <v>78</v>
      </c>
      <c r="E805" s="215">
        <v>70454861</v>
      </c>
      <c r="F805" s="215">
        <v>20</v>
      </c>
      <c r="G805" s="215" t="s">
        <v>749</v>
      </c>
      <c r="H805" s="221" t="s">
        <v>1821</v>
      </c>
      <c r="I805" s="234" t="s">
        <v>979</v>
      </c>
      <c r="J805" s="207">
        <v>21000</v>
      </c>
      <c r="K805" s="211"/>
      <c r="L805" s="127" t="str">
        <f t="shared" si="117"/>
        <v>0070454861000020</v>
      </c>
      <c r="M805" s="127">
        <f t="shared" si="123"/>
        <v>16</v>
      </c>
      <c r="N805" s="127" t="str">
        <f t="shared" si="118"/>
        <v>00000000/Z_MBL</v>
      </c>
      <c r="O805" s="236">
        <f t="shared" si="119"/>
        <v>0</v>
      </c>
      <c r="P805" s="236">
        <f t="shared" si="120"/>
        <v>0</v>
      </c>
      <c r="Q805" s="236">
        <f t="shared" si="120"/>
        <v>0</v>
      </c>
      <c r="R805" s="236">
        <f t="shared" si="120"/>
        <v>0</v>
      </c>
      <c r="S805" s="238">
        <f>IF(O805=1,0,IF(P805=1,'WHT Rates - MPEG HEVC VIA'!$H$3,IF(Q805=1,'WHT Rates - MPEG HEVC VIA'!$H$11,IF(R805=1,'Via Summary'!$B$9,_xlfn.XLOOKUP(D805,'WHT Rates'!$B$4:$B$56,'WHT Rates'!$C$4:$C$56)/100))))</f>
        <v>0</v>
      </c>
      <c r="T805" s="244">
        <f t="shared" si="121"/>
        <v>0</v>
      </c>
      <c r="U805" s="238">
        <f>IF(O805=1,0,IF(P805=1,'WHT Rates - MPEG HEVC VIA'!$H$3,IF(Q805=1,'WHT Rates - MPEG HEVC VIA'!$H$11,IF(R805=1,'Via Summary'!$B$9,_xlfn.XLOOKUP(D805,'WHT Rates'!$B$4:$B$56,'WHT Rates'!$E$4:$E$56)/100))))</f>
        <v>0</v>
      </c>
      <c r="V805" s="244">
        <f t="shared" si="122"/>
        <v>0</v>
      </c>
      <c r="W805" s="251"/>
      <c r="X805" s="128">
        <f t="shared" si="115"/>
        <v>0</v>
      </c>
      <c r="Y805" s="128">
        <f t="shared" si="116"/>
        <v>0</v>
      </c>
      <c r="Z805" s="251"/>
      <c r="AA805" s="251"/>
      <c r="AB805" s="251"/>
    </row>
    <row r="806" spans="1:28" s="127" customFormat="1" x14ac:dyDescent="0.35">
      <c r="A806" s="214" t="s">
        <v>679</v>
      </c>
      <c r="B806" s="215">
        <v>105231</v>
      </c>
      <c r="C806" s="215" t="s">
        <v>77</v>
      </c>
      <c r="D806" s="215" t="s">
        <v>78</v>
      </c>
      <c r="E806" s="215">
        <v>70454910</v>
      </c>
      <c r="F806" s="215">
        <v>10</v>
      </c>
      <c r="G806" s="215" t="s">
        <v>694</v>
      </c>
      <c r="H806" s="221" t="s">
        <v>1822</v>
      </c>
      <c r="I806" s="234" t="s">
        <v>978</v>
      </c>
      <c r="J806" s="207">
        <v>536</v>
      </c>
      <c r="K806" s="211"/>
      <c r="L806" s="127" t="str">
        <f t="shared" si="117"/>
        <v>0070454910000010</v>
      </c>
      <c r="M806" s="127">
        <f t="shared" si="123"/>
        <v>16</v>
      </c>
      <c r="N806" s="127" t="str">
        <f t="shared" si="118"/>
        <v>00000000/Z_DTV</v>
      </c>
      <c r="O806" s="236">
        <f t="shared" si="119"/>
        <v>0</v>
      </c>
      <c r="P806" s="236">
        <f t="shared" si="120"/>
        <v>0</v>
      </c>
      <c r="Q806" s="236">
        <f t="shared" si="120"/>
        <v>0</v>
      </c>
      <c r="R806" s="236">
        <f t="shared" si="120"/>
        <v>0</v>
      </c>
      <c r="S806" s="238">
        <f>IF(O806=1,0,IF(P806=1,'WHT Rates - MPEG HEVC VIA'!$H$3,IF(Q806=1,'WHT Rates - MPEG HEVC VIA'!$H$11,IF(R806=1,'Via Summary'!$B$9,_xlfn.XLOOKUP(D806,'WHT Rates'!$B$4:$B$56,'WHT Rates'!$C$4:$C$56)/100))))</f>
        <v>0</v>
      </c>
      <c r="T806" s="244">
        <f t="shared" si="121"/>
        <v>0</v>
      </c>
      <c r="U806" s="238">
        <f>IF(O806=1,0,IF(P806=1,'WHT Rates - MPEG HEVC VIA'!$H$3,IF(Q806=1,'WHT Rates - MPEG HEVC VIA'!$H$11,IF(R806=1,'Via Summary'!$B$9,_xlfn.XLOOKUP(D806,'WHT Rates'!$B$4:$B$56,'WHT Rates'!$E$4:$E$56)/100))))</f>
        <v>0</v>
      </c>
      <c r="V806" s="244">
        <f t="shared" si="122"/>
        <v>0</v>
      </c>
      <c r="W806" s="251"/>
      <c r="X806" s="128">
        <f t="shared" si="115"/>
        <v>0</v>
      </c>
      <c r="Y806" s="128">
        <f t="shared" si="116"/>
        <v>0</v>
      </c>
      <c r="Z806" s="251"/>
      <c r="AA806" s="251"/>
      <c r="AB806" s="251"/>
    </row>
    <row r="807" spans="1:28" s="127" customFormat="1" x14ac:dyDescent="0.35">
      <c r="A807" s="214" t="s">
        <v>283</v>
      </c>
      <c r="B807" s="215">
        <v>121815</v>
      </c>
      <c r="C807" s="215" t="s">
        <v>24</v>
      </c>
      <c r="D807" s="215" t="s">
        <v>25</v>
      </c>
      <c r="E807" s="215">
        <v>70454834</v>
      </c>
      <c r="F807" s="215">
        <v>10</v>
      </c>
      <c r="G807" s="215" t="s">
        <v>697</v>
      </c>
      <c r="H807" s="221" t="s">
        <v>1823</v>
      </c>
      <c r="I807" s="234" t="s">
        <v>979</v>
      </c>
      <c r="J807" s="207">
        <v>26588.7</v>
      </c>
      <c r="K807" s="211"/>
      <c r="L807" s="127" t="str">
        <f t="shared" si="117"/>
        <v>0070454834000010</v>
      </c>
      <c r="M807" s="127">
        <f t="shared" si="123"/>
        <v>16</v>
      </c>
      <c r="N807" s="127" t="str">
        <f t="shared" si="118"/>
        <v>00000000/Z_SBA</v>
      </c>
      <c r="O807" s="236">
        <f t="shared" si="119"/>
        <v>0</v>
      </c>
      <c r="P807" s="236">
        <f t="shared" si="120"/>
        <v>0</v>
      </c>
      <c r="Q807" s="236">
        <f t="shared" si="120"/>
        <v>0</v>
      </c>
      <c r="R807" s="236">
        <f t="shared" si="120"/>
        <v>0</v>
      </c>
      <c r="S807" s="238">
        <f>IF(O807=1,0,IF(P807=1,'WHT Rates - MPEG HEVC VIA'!$H$3,IF(Q807=1,'WHT Rates - MPEG HEVC VIA'!$H$11,IF(R807=1,'Via Summary'!$B$9,_xlfn.XLOOKUP(D807,'WHT Rates'!$B$4:$B$56,'WHT Rates'!$C$4:$C$56)/100))))</f>
        <v>0.1</v>
      </c>
      <c r="T807" s="244">
        <f t="shared" si="121"/>
        <v>2658.8700000000003</v>
      </c>
      <c r="U807" s="238">
        <f>IF(O807=1,0,IF(P807=1,'WHT Rates - MPEG HEVC VIA'!$H$3,IF(Q807=1,'WHT Rates - MPEG HEVC VIA'!$H$11,IF(R807=1,'Via Summary'!$B$9,_xlfn.XLOOKUP(D807,'WHT Rates'!$B$4:$B$56,'WHT Rates'!$E$4:$E$56)/100))))</f>
        <v>0.1</v>
      </c>
      <c r="V807" s="244">
        <f t="shared" si="122"/>
        <v>0</v>
      </c>
      <c r="W807" s="251"/>
      <c r="X807" s="128">
        <f t="shared" si="115"/>
        <v>-2658.87</v>
      </c>
      <c r="Y807" s="128">
        <f t="shared" si="116"/>
        <v>0</v>
      </c>
      <c r="Z807" s="251"/>
      <c r="AA807" s="251"/>
      <c r="AB807" s="251"/>
    </row>
    <row r="808" spans="1:28" s="127" customFormat="1" x14ac:dyDescent="0.35">
      <c r="A808" s="214" t="s">
        <v>188</v>
      </c>
      <c r="B808" s="215">
        <v>107010</v>
      </c>
      <c r="C808" s="215" t="s">
        <v>24</v>
      </c>
      <c r="D808" s="215" t="s">
        <v>25</v>
      </c>
      <c r="E808" s="215">
        <v>70454983</v>
      </c>
      <c r="F808" s="215">
        <v>10</v>
      </c>
      <c r="G808" s="215" t="s">
        <v>718</v>
      </c>
      <c r="H808" s="221" t="s">
        <v>1824</v>
      </c>
      <c r="I808" s="234" t="s">
        <v>978</v>
      </c>
      <c r="J808" s="207">
        <v>167433.29999999999</v>
      </c>
      <c r="K808" s="211"/>
      <c r="L808" s="127" t="str">
        <f t="shared" si="117"/>
        <v>0070454983000010</v>
      </c>
      <c r="M808" s="127">
        <f t="shared" si="123"/>
        <v>16</v>
      </c>
      <c r="N808" s="127" t="str">
        <f t="shared" si="118"/>
        <v>00000000/Z_DTB</v>
      </c>
      <c r="O808" s="236">
        <f t="shared" si="119"/>
        <v>0</v>
      </c>
      <c r="P808" s="236">
        <f t="shared" si="120"/>
        <v>0</v>
      </c>
      <c r="Q808" s="236">
        <f t="shared" si="120"/>
        <v>0</v>
      </c>
      <c r="R808" s="236">
        <f t="shared" si="120"/>
        <v>0</v>
      </c>
      <c r="S808" s="238">
        <f>IF(O808=1,0,IF(P808=1,'WHT Rates - MPEG HEVC VIA'!$H$3,IF(Q808=1,'WHT Rates - MPEG HEVC VIA'!$H$11,IF(R808=1,'Via Summary'!$B$9,_xlfn.XLOOKUP(D808,'WHT Rates'!$B$4:$B$56,'WHT Rates'!$C$4:$C$56)/100))))</f>
        <v>0.1</v>
      </c>
      <c r="T808" s="244">
        <f t="shared" si="121"/>
        <v>16743.329999999998</v>
      </c>
      <c r="U808" s="238">
        <f>IF(O808=1,0,IF(P808=1,'WHT Rates - MPEG HEVC VIA'!$H$3,IF(Q808=1,'WHT Rates - MPEG HEVC VIA'!$H$11,IF(R808=1,'Via Summary'!$B$9,_xlfn.XLOOKUP(D808,'WHT Rates'!$B$4:$B$56,'WHT Rates'!$E$4:$E$56)/100))))</f>
        <v>0.1</v>
      </c>
      <c r="V808" s="244">
        <f t="shared" si="122"/>
        <v>0</v>
      </c>
      <c r="W808" s="251"/>
      <c r="X808" s="128">
        <f t="shared" si="115"/>
        <v>-16743.330000000002</v>
      </c>
      <c r="Y808" s="128">
        <f t="shared" si="116"/>
        <v>0</v>
      </c>
      <c r="Z808" s="251"/>
      <c r="AA808" s="251"/>
      <c r="AB808" s="251"/>
    </row>
    <row r="809" spans="1:28" s="127" customFormat="1" x14ac:dyDescent="0.35">
      <c r="A809" s="214" t="s">
        <v>680</v>
      </c>
      <c r="B809" s="215">
        <v>128481</v>
      </c>
      <c r="C809" s="215" t="s">
        <v>24</v>
      </c>
      <c r="D809" s="215" t="s">
        <v>25</v>
      </c>
      <c r="E809" s="215">
        <v>70454776</v>
      </c>
      <c r="F809" s="215">
        <v>10</v>
      </c>
      <c r="G809" s="215" t="s">
        <v>753</v>
      </c>
      <c r="H809" s="221" t="s">
        <v>1825</v>
      </c>
      <c r="I809" s="234" t="s">
        <v>979</v>
      </c>
      <c r="J809" s="207">
        <v>25932.37</v>
      </c>
      <c r="K809" s="211"/>
      <c r="L809" s="127" t="str">
        <f t="shared" si="117"/>
        <v>0070454776000010</v>
      </c>
      <c r="M809" s="127">
        <f t="shared" si="123"/>
        <v>16</v>
      </c>
      <c r="N809" s="127" t="str">
        <f t="shared" si="118"/>
        <v>00000000/Z_DVK</v>
      </c>
      <c r="O809" s="236">
        <f t="shared" si="119"/>
        <v>0</v>
      </c>
      <c r="P809" s="236">
        <f t="shared" si="120"/>
        <v>0</v>
      </c>
      <c r="Q809" s="236">
        <f t="shared" si="120"/>
        <v>0</v>
      </c>
      <c r="R809" s="236">
        <f t="shared" si="120"/>
        <v>0</v>
      </c>
      <c r="S809" s="238">
        <f>IF(O809=1,0,IF(P809=1,'WHT Rates - MPEG HEVC VIA'!$H$3,IF(Q809=1,'WHT Rates - MPEG HEVC VIA'!$H$11,IF(R809=1,'Via Summary'!$B$9,_xlfn.XLOOKUP(D809,'WHT Rates'!$B$4:$B$56,'WHT Rates'!$C$4:$C$56)/100))))</f>
        <v>0.1</v>
      </c>
      <c r="T809" s="244">
        <f t="shared" si="121"/>
        <v>2593.2370000000001</v>
      </c>
      <c r="U809" s="238">
        <f>IF(O809=1,0,IF(P809=1,'WHT Rates - MPEG HEVC VIA'!$H$3,IF(Q809=1,'WHT Rates - MPEG HEVC VIA'!$H$11,IF(R809=1,'Via Summary'!$B$9,_xlfn.XLOOKUP(D809,'WHT Rates'!$B$4:$B$56,'WHT Rates'!$E$4:$E$56)/100))))</f>
        <v>0.1</v>
      </c>
      <c r="V809" s="244">
        <f t="shared" si="122"/>
        <v>0</v>
      </c>
      <c r="W809" s="251"/>
      <c r="X809" s="128">
        <f t="shared" si="115"/>
        <v>-2593.2399999999998</v>
      </c>
      <c r="Y809" s="128">
        <f t="shared" si="116"/>
        <v>0</v>
      </c>
      <c r="Z809" s="251"/>
      <c r="AA809" s="251"/>
      <c r="AB809" s="251"/>
    </row>
    <row r="810" spans="1:28" s="127" customFormat="1" x14ac:dyDescent="0.35">
      <c r="A810" s="214" t="s">
        <v>680</v>
      </c>
      <c r="B810" s="215">
        <v>128481</v>
      </c>
      <c r="C810" s="215" t="s">
        <v>24</v>
      </c>
      <c r="D810" s="215" t="s">
        <v>25</v>
      </c>
      <c r="E810" s="215">
        <v>70454776</v>
      </c>
      <c r="F810" s="215">
        <v>20</v>
      </c>
      <c r="G810" s="215" t="s">
        <v>753</v>
      </c>
      <c r="H810" s="221" t="s">
        <v>1826</v>
      </c>
      <c r="I810" s="234" t="s">
        <v>979</v>
      </c>
      <c r="J810" s="207">
        <v>967.72</v>
      </c>
      <c r="K810" s="211"/>
      <c r="L810" s="127" t="str">
        <f t="shared" si="117"/>
        <v>0070454776000020</v>
      </c>
      <c r="M810" s="127">
        <f t="shared" si="123"/>
        <v>16</v>
      </c>
      <c r="N810" s="127" t="str">
        <f t="shared" si="118"/>
        <v>00000000/Z_DVK</v>
      </c>
      <c r="O810" s="236">
        <f t="shared" si="119"/>
        <v>0</v>
      </c>
      <c r="P810" s="236">
        <f t="shared" si="120"/>
        <v>0</v>
      </c>
      <c r="Q810" s="236">
        <f t="shared" si="120"/>
        <v>0</v>
      </c>
      <c r="R810" s="236">
        <f t="shared" si="120"/>
        <v>0</v>
      </c>
      <c r="S810" s="238">
        <f>IF(O810=1,0,IF(P810=1,'WHT Rates - MPEG HEVC VIA'!$H$3,IF(Q810=1,'WHT Rates - MPEG HEVC VIA'!$H$11,IF(R810=1,'Via Summary'!$B$9,_xlfn.XLOOKUP(D810,'WHT Rates'!$B$4:$B$56,'WHT Rates'!$C$4:$C$56)/100))))</f>
        <v>0.1</v>
      </c>
      <c r="T810" s="244">
        <f t="shared" si="121"/>
        <v>96.772000000000006</v>
      </c>
      <c r="U810" s="238">
        <f>IF(O810=1,0,IF(P810=1,'WHT Rates - MPEG HEVC VIA'!$H$3,IF(Q810=1,'WHT Rates - MPEG HEVC VIA'!$H$11,IF(R810=1,'Via Summary'!$B$9,_xlfn.XLOOKUP(D810,'WHT Rates'!$B$4:$B$56,'WHT Rates'!$E$4:$E$56)/100))))</f>
        <v>0.1</v>
      </c>
      <c r="V810" s="244">
        <f t="shared" si="122"/>
        <v>0</v>
      </c>
      <c r="W810" s="251"/>
      <c r="X810" s="128">
        <f t="shared" si="115"/>
        <v>-96.77</v>
      </c>
      <c r="Y810" s="128">
        <f t="shared" si="116"/>
        <v>0</v>
      </c>
      <c r="Z810" s="251"/>
      <c r="AA810" s="251"/>
      <c r="AB810" s="251"/>
    </row>
    <row r="811" spans="1:28" s="127" customFormat="1" x14ac:dyDescent="0.35">
      <c r="A811" s="214" t="s">
        <v>680</v>
      </c>
      <c r="B811" s="215">
        <v>128481</v>
      </c>
      <c r="C811" s="215" t="s">
        <v>24</v>
      </c>
      <c r="D811" s="215" t="s">
        <v>25</v>
      </c>
      <c r="E811" s="215">
        <v>70454776</v>
      </c>
      <c r="F811" s="215">
        <v>30</v>
      </c>
      <c r="G811" s="215" t="s">
        <v>718</v>
      </c>
      <c r="H811" s="221" t="s">
        <v>1827</v>
      </c>
      <c r="I811" s="234" t="s">
        <v>979</v>
      </c>
      <c r="J811" s="207">
        <v>238092.07</v>
      </c>
      <c r="K811" s="211"/>
      <c r="L811" s="127" t="str">
        <f t="shared" si="117"/>
        <v>0070454776000030</v>
      </c>
      <c r="M811" s="127">
        <f t="shared" si="123"/>
        <v>16</v>
      </c>
      <c r="N811" s="127" t="str">
        <f t="shared" si="118"/>
        <v>00000000/Z_DTB</v>
      </c>
      <c r="O811" s="236">
        <f t="shared" si="119"/>
        <v>0</v>
      </c>
      <c r="P811" s="236">
        <f t="shared" si="120"/>
        <v>0</v>
      </c>
      <c r="Q811" s="236">
        <f t="shared" si="120"/>
        <v>0</v>
      </c>
      <c r="R811" s="236">
        <f t="shared" si="120"/>
        <v>0</v>
      </c>
      <c r="S811" s="238">
        <f>IF(O811=1,0,IF(P811=1,'WHT Rates - MPEG HEVC VIA'!$H$3,IF(Q811=1,'WHT Rates - MPEG HEVC VIA'!$H$11,IF(R811=1,'Via Summary'!$B$9,_xlfn.XLOOKUP(D811,'WHT Rates'!$B$4:$B$56,'WHT Rates'!$C$4:$C$56)/100))))</f>
        <v>0.1</v>
      </c>
      <c r="T811" s="244">
        <f t="shared" si="121"/>
        <v>23809.207000000002</v>
      </c>
      <c r="U811" s="238">
        <f>IF(O811=1,0,IF(P811=1,'WHT Rates - MPEG HEVC VIA'!$H$3,IF(Q811=1,'WHT Rates - MPEG HEVC VIA'!$H$11,IF(R811=1,'Via Summary'!$B$9,_xlfn.XLOOKUP(D811,'WHT Rates'!$B$4:$B$56,'WHT Rates'!$E$4:$E$56)/100))))</f>
        <v>0.1</v>
      </c>
      <c r="V811" s="244">
        <f t="shared" si="122"/>
        <v>0</v>
      </c>
      <c r="W811" s="251"/>
      <c r="X811" s="128">
        <f t="shared" si="115"/>
        <v>-23809.21</v>
      </c>
      <c r="Y811" s="128">
        <f t="shared" si="116"/>
        <v>0</v>
      </c>
      <c r="Z811" s="251"/>
      <c r="AA811" s="251"/>
      <c r="AB811" s="251"/>
    </row>
    <row r="812" spans="1:28" s="127" customFormat="1" x14ac:dyDescent="0.35">
      <c r="A812" s="214" t="s">
        <v>680</v>
      </c>
      <c r="B812" s="215">
        <v>128481</v>
      </c>
      <c r="C812" s="215" t="s">
        <v>24</v>
      </c>
      <c r="D812" s="215" t="s">
        <v>25</v>
      </c>
      <c r="E812" s="215">
        <v>70454776</v>
      </c>
      <c r="F812" s="215">
        <v>40</v>
      </c>
      <c r="G812" s="215" t="s">
        <v>718</v>
      </c>
      <c r="H812" s="221" t="s">
        <v>1828</v>
      </c>
      <c r="I812" s="234" t="s">
        <v>979</v>
      </c>
      <c r="J812" s="207">
        <v>61003.13</v>
      </c>
      <c r="K812" s="211"/>
      <c r="L812" s="127" t="str">
        <f t="shared" si="117"/>
        <v>0070454776000040</v>
      </c>
      <c r="M812" s="127">
        <f t="shared" si="123"/>
        <v>16</v>
      </c>
      <c r="N812" s="127" t="str">
        <f t="shared" si="118"/>
        <v>00000000/Z_DTB</v>
      </c>
      <c r="O812" s="236">
        <f t="shared" si="119"/>
        <v>0</v>
      </c>
      <c r="P812" s="236">
        <f t="shared" si="120"/>
        <v>0</v>
      </c>
      <c r="Q812" s="236">
        <f t="shared" si="120"/>
        <v>0</v>
      </c>
      <c r="R812" s="236">
        <f t="shared" si="120"/>
        <v>0</v>
      </c>
      <c r="S812" s="238">
        <f>IF(O812=1,0,IF(P812=1,'WHT Rates - MPEG HEVC VIA'!$H$3,IF(Q812=1,'WHT Rates - MPEG HEVC VIA'!$H$11,IF(R812=1,'Via Summary'!$B$9,_xlfn.XLOOKUP(D812,'WHT Rates'!$B$4:$B$56,'WHT Rates'!$C$4:$C$56)/100))))</f>
        <v>0.1</v>
      </c>
      <c r="T812" s="244">
        <f t="shared" si="121"/>
        <v>6100.3130000000001</v>
      </c>
      <c r="U812" s="238">
        <f>IF(O812=1,0,IF(P812=1,'WHT Rates - MPEG HEVC VIA'!$H$3,IF(Q812=1,'WHT Rates - MPEG HEVC VIA'!$H$11,IF(R812=1,'Via Summary'!$B$9,_xlfn.XLOOKUP(D812,'WHT Rates'!$B$4:$B$56,'WHT Rates'!$E$4:$E$56)/100))))</f>
        <v>0.1</v>
      </c>
      <c r="V812" s="244">
        <f t="shared" si="122"/>
        <v>0</v>
      </c>
      <c r="W812" s="251"/>
      <c r="X812" s="128">
        <f t="shared" si="115"/>
        <v>-6100.31</v>
      </c>
      <c r="Y812" s="128">
        <f t="shared" si="116"/>
        <v>0</v>
      </c>
      <c r="Z812" s="251"/>
      <c r="AA812" s="251"/>
      <c r="AB812" s="251"/>
    </row>
    <row r="813" spans="1:28" s="127" customFormat="1" x14ac:dyDescent="0.35">
      <c r="A813" s="214" t="s">
        <v>27</v>
      </c>
      <c r="B813" s="215">
        <v>105019</v>
      </c>
      <c r="C813" s="215" t="s">
        <v>24</v>
      </c>
      <c r="D813" s="215" t="s">
        <v>25</v>
      </c>
      <c r="E813" s="215">
        <v>70454836</v>
      </c>
      <c r="F813" s="215">
        <v>10</v>
      </c>
      <c r="G813" s="215" t="s">
        <v>753</v>
      </c>
      <c r="H813" s="221" t="s">
        <v>1829</v>
      </c>
      <c r="I813" s="234" t="s">
        <v>978</v>
      </c>
      <c r="J813" s="207">
        <v>42558.879999999997</v>
      </c>
      <c r="K813" s="211"/>
      <c r="L813" s="127" t="str">
        <f t="shared" si="117"/>
        <v>0070454836000010</v>
      </c>
      <c r="M813" s="127">
        <f t="shared" si="123"/>
        <v>16</v>
      </c>
      <c r="N813" s="127" t="str">
        <f t="shared" si="118"/>
        <v>00000000/Z_DVK</v>
      </c>
      <c r="O813" s="236">
        <f t="shared" si="119"/>
        <v>0</v>
      </c>
      <c r="P813" s="236">
        <f t="shared" si="120"/>
        <v>0</v>
      </c>
      <c r="Q813" s="236">
        <f t="shared" si="120"/>
        <v>0</v>
      </c>
      <c r="R813" s="236">
        <f t="shared" si="120"/>
        <v>0</v>
      </c>
      <c r="S813" s="238">
        <f>IF(O813=1,0,IF(P813=1,'WHT Rates - MPEG HEVC VIA'!$H$3,IF(Q813=1,'WHT Rates - MPEG HEVC VIA'!$H$11,IF(R813=1,'Via Summary'!$B$9,_xlfn.XLOOKUP(D813,'WHT Rates'!$B$4:$B$56,'WHT Rates'!$C$4:$C$56)/100))))</f>
        <v>0.1</v>
      </c>
      <c r="T813" s="244">
        <f t="shared" si="121"/>
        <v>4255.8879999999999</v>
      </c>
      <c r="U813" s="238">
        <f>IF(O813=1,0,IF(P813=1,'WHT Rates - MPEG HEVC VIA'!$H$3,IF(Q813=1,'WHT Rates - MPEG HEVC VIA'!$H$11,IF(R813=1,'Via Summary'!$B$9,_xlfn.XLOOKUP(D813,'WHT Rates'!$B$4:$B$56,'WHT Rates'!$E$4:$E$56)/100))))</f>
        <v>0.1</v>
      </c>
      <c r="V813" s="244">
        <f t="shared" si="122"/>
        <v>0</v>
      </c>
      <c r="W813" s="251"/>
      <c r="X813" s="128">
        <f t="shared" si="115"/>
        <v>-4255.8900000000003</v>
      </c>
      <c r="Y813" s="128">
        <f t="shared" si="116"/>
        <v>0</v>
      </c>
      <c r="Z813" s="251"/>
      <c r="AA813" s="251"/>
      <c r="AB813" s="251"/>
    </row>
    <row r="814" spans="1:28" s="127" customFormat="1" x14ac:dyDescent="0.35">
      <c r="A814" s="214" t="s">
        <v>27</v>
      </c>
      <c r="B814" s="215">
        <v>105019</v>
      </c>
      <c r="C814" s="215" t="s">
        <v>24</v>
      </c>
      <c r="D814" s="215" t="s">
        <v>25</v>
      </c>
      <c r="E814" s="215">
        <v>70454836</v>
      </c>
      <c r="F814" s="215">
        <v>20</v>
      </c>
      <c r="G814" s="215" t="s">
        <v>753</v>
      </c>
      <c r="H814" s="221" t="s">
        <v>1830</v>
      </c>
      <c r="I814" s="234" t="s">
        <v>978</v>
      </c>
      <c r="J814" s="207">
        <v>152634.01999999999</v>
      </c>
      <c r="K814" s="211"/>
      <c r="L814" s="127" t="str">
        <f t="shared" si="117"/>
        <v>0070454836000020</v>
      </c>
      <c r="M814" s="127">
        <f t="shared" si="123"/>
        <v>16</v>
      </c>
      <c r="N814" s="127" t="str">
        <f t="shared" si="118"/>
        <v>00000000/Z_DVK</v>
      </c>
      <c r="O814" s="236">
        <f t="shared" si="119"/>
        <v>0</v>
      </c>
      <c r="P814" s="236">
        <f t="shared" si="120"/>
        <v>0</v>
      </c>
      <c r="Q814" s="236">
        <f t="shared" si="120"/>
        <v>0</v>
      </c>
      <c r="R814" s="236">
        <f t="shared" si="120"/>
        <v>0</v>
      </c>
      <c r="S814" s="238">
        <f>IF(O814=1,0,IF(P814=1,'WHT Rates - MPEG HEVC VIA'!$H$3,IF(Q814=1,'WHT Rates - MPEG HEVC VIA'!$H$11,IF(R814=1,'Via Summary'!$B$9,_xlfn.XLOOKUP(D814,'WHT Rates'!$B$4:$B$56,'WHT Rates'!$C$4:$C$56)/100))))</f>
        <v>0.1</v>
      </c>
      <c r="T814" s="244">
        <f t="shared" si="121"/>
        <v>15263.402</v>
      </c>
      <c r="U814" s="238">
        <f>IF(O814=1,0,IF(P814=1,'WHT Rates - MPEG HEVC VIA'!$H$3,IF(Q814=1,'WHT Rates - MPEG HEVC VIA'!$H$11,IF(R814=1,'Via Summary'!$B$9,_xlfn.XLOOKUP(D814,'WHT Rates'!$B$4:$B$56,'WHT Rates'!$E$4:$E$56)/100))))</f>
        <v>0.1</v>
      </c>
      <c r="V814" s="244">
        <f t="shared" si="122"/>
        <v>0</v>
      </c>
      <c r="W814" s="251"/>
      <c r="X814" s="128">
        <f t="shared" si="115"/>
        <v>-15263.4</v>
      </c>
      <c r="Y814" s="128">
        <f t="shared" si="116"/>
        <v>0</v>
      </c>
      <c r="Z814" s="251"/>
      <c r="AA814" s="251"/>
      <c r="AB814" s="251"/>
    </row>
    <row r="815" spans="1:28" s="127" customFormat="1" x14ac:dyDescent="0.35">
      <c r="A815" s="214" t="s">
        <v>37</v>
      </c>
      <c r="B815" s="215">
        <v>105067</v>
      </c>
      <c r="C815" s="215" t="s">
        <v>24</v>
      </c>
      <c r="D815" s="215" t="s">
        <v>25</v>
      </c>
      <c r="E815" s="215">
        <v>70455064</v>
      </c>
      <c r="F815" s="215">
        <v>10</v>
      </c>
      <c r="G815" s="215" t="s">
        <v>700</v>
      </c>
      <c r="H815" s="221" t="s">
        <v>1831</v>
      </c>
      <c r="I815" s="234" t="s">
        <v>978</v>
      </c>
      <c r="J815" s="207">
        <v>17152.63</v>
      </c>
      <c r="K815" s="211"/>
      <c r="L815" s="127" t="str">
        <f t="shared" si="117"/>
        <v>0070455064000010</v>
      </c>
      <c r="M815" s="127">
        <f t="shared" si="123"/>
        <v>16</v>
      </c>
      <c r="N815" s="127" t="str">
        <f t="shared" si="118"/>
        <v>00000000/Z_DMA</v>
      </c>
      <c r="O815" s="236">
        <f t="shared" si="119"/>
        <v>0</v>
      </c>
      <c r="P815" s="236">
        <f t="shared" si="120"/>
        <v>0</v>
      </c>
      <c r="Q815" s="236">
        <f t="shared" si="120"/>
        <v>0</v>
      </c>
      <c r="R815" s="236">
        <f t="shared" si="120"/>
        <v>0</v>
      </c>
      <c r="S815" s="238">
        <f>IF(O815=1,0,IF(P815=1,'WHT Rates - MPEG HEVC VIA'!$H$3,IF(Q815=1,'WHT Rates - MPEG HEVC VIA'!$H$11,IF(R815=1,'Via Summary'!$B$9,_xlfn.XLOOKUP(D815,'WHT Rates'!$B$4:$B$56,'WHT Rates'!$C$4:$C$56)/100))))</f>
        <v>0.1</v>
      </c>
      <c r="T815" s="244">
        <f t="shared" si="121"/>
        <v>1715.2630000000001</v>
      </c>
      <c r="U815" s="238">
        <f>IF(O815=1,0,IF(P815=1,'WHT Rates - MPEG HEVC VIA'!$H$3,IF(Q815=1,'WHT Rates - MPEG HEVC VIA'!$H$11,IF(R815=1,'Via Summary'!$B$9,_xlfn.XLOOKUP(D815,'WHT Rates'!$B$4:$B$56,'WHT Rates'!$E$4:$E$56)/100))))</f>
        <v>0.1</v>
      </c>
      <c r="V815" s="244">
        <f t="shared" si="122"/>
        <v>0</v>
      </c>
      <c r="W815" s="251"/>
      <c r="X815" s="128">
        <f t="shared" si="115"/>
        <v>-1715.26</v>
      </c>
      <c r="Y815" s="128">
        <f t="shared" si="116"/>
        <v>0</v>
      </c>
      <c r="Z815" s="251"/>
      <c r="AA815" s="251"/>
      <c r="AB815" s="251"/>
    </row>
    <row r="816" spans="1:28" s="127" customFormat="1" x14ac:dyDescent="0.35">
      <c r="A816" s="214" t="s">
        <v>947</v>
      </c>
      <c r="B816" s="215">
        <v>128093</v>
      </c>
      <c r="C816" s="215" t="s">
        <v>24</v>
      </c>
      <c r="D816" s="215" t="s">
        <v>25</v>
      </c>
      <c r="E816" s="215">
        <v>70455119</v>
      </c>
      <c r="F816" s="215">
        <v>10</v>
      </c>
      <c r="G816" s="215" t="s">
        <v>697</v>
      </c>
      <c r="H816" s="221" t="s">
        <v>1832</v>
      </c>
      <c r="I816" s="234" t="s">
        <v>979</v>
      </c>
      <c r="J816" s="207">
        <v>5328.9</v>
      </c>
      <c r="K816" s="211"/>
      <c r="L816" s="127" t="str">
        <f t="shared" si="117"/>
        <v>0070455119000010</v>
      </c>
      <c r="M816" s="127">
        <f t="shared" si="123"/>
        <v>16</v>
      </c>
      <c r="N816" s="127" t="str">
        <f t="shared" si="118"/>
        <v>00000000/Z_SBA</v>
      </c>
      <c r="O816" s="236">
        <f t="shared" si="119"/>
        <v>0</v>
      </c>
      <c r="P816" s="236">
        <f t="shared" si="120"/>
        <v>0</v>
      </c>
      <c r="Q816" s="236">
        <f t="shared" si="120"/>
        <v>0</v>
      </c>
      <c r="R816" s="236">
        <f t="shared" si="120"/>
        <v>0</v>
      </c>
      <c r="S816" s="238">
        <f>IF(O816=1,0,IF(P816=1,'WHT Rates - MPEG HEVC VIA'!$H$3,IF(Q816=1,'WHT Rates - MPEG HEVC VIA'!$H$11,IF(R816=1,'Via Summary'!$B$9,_xlfn.XLOOKUP(D816,'WHT Rates'!$B$4:$B$56,'WHT Rates'!$C$4:$C$56)/100))))</f>
        <v>0.1</v>
      </c>
      <c r="T816" s="244">
        <f t="shared" si="121"/>
        <v>532.89</v>
      </c>
      <c r="U816" s="238">
        <f>IF(O816=1,0,IF(P816=1,'WHT Rates - MPEG HEVC VIA'!$H$3,IF(Q816=1,'WHT Rates - MPEG HEVC VIA'!$H$11,IF(R816=1,'Via Summary'!$B$9,_xlfn.XLOOKUP(D816,'WHT Rates'!$B$4:$B$56,'WHT Rates'!$E$4:$E$56)/100))))</f>
        <v>0.1</v>
      </c>
      <c r="V816" s="244">
        <f t="shared" si="122"/>
        <v>0</v>
      </c>
      <c r="W816" s="251"/>
      <c r="X816" s="128">
        <f t="shared" si="115"/>
        <v>-532.89</v>
      </c>
      <c r="Y816" s="128">
        <f t="shared" si="116"/>
        <v>0</v>
      </c>
      <c r="Z816" s="251"/>
      <c r="AA816" s="251"/>
      <c r="AB816" s="251"/>
    </row>
    <row r="817" spans="1:28" s="127" customFormat="1" x14ac:dyDescent="0.35">
      <c r="A817" s="214" t="s">
        <v>231</v>
      </c>
      <c r="B817" s="215">
        <v>113600</v>
      </c>
      <c r="C817" s="215" t="s">
        <v>24</v>
      </c>
      <c r="D817" s="215" t="s">
        <v>25</v>
      </c>
      <c r="E817" s="215">
        <v>70454839</v>
      </c>
      <c r="F817" s="215">
        <v>10</v>
      </c>
      <c r="G817" s="215" t="s">
        <v>1061</v>
      </c>
      <c r="H817" s="221" t="s">
        <v>1833</v>
      </c>
      <c r="I817" s="234" t="s">
        <v>978</v>
      </c>
      <c r="J817" s="207">
        <v>-1299</v>
      </c>
      <c r="K817" s="211"/>
      <c r="L817" s="127" t="str">
        <f t="shared" si="117"/>
        <v>0070454839000010</v>
      </c>
      <c r="M817" s="127">
        <f t="shared" si="123"/>
        <v>16</v>
      </c>
      <c r="N817" s="127" t="str">
        <f t="shared" si="118"/>
        <v>00000000/CL CC1002</v>
      </c>
      <c r="O817" s="236">
        <f t="shared" si="119"/>
        <v>0</v>
      </c>
      <c r="P817" s="236">
        <f t="shared" si="120"/>
        <v>0</v>
      </c>
      <c r="Q817" s="236">
        <f t="shared" si="120"/>
        <v>0</v>
      </c>
      <c r="R817" s="236">
        <f t="shared" si="120"/>
        <v>0</v>
      </c>
      <c r="S817" s="238">
        <f>IF(O817=1,0,IF(P817=1,'WHT Rates - MPEG HEVC VIA'!$H$3,IF(Q817=1,'WHT Rates - MPEG HEVC VIA'!$H$11,IF(R817=1,'Via Summary'!$B$9,_xlfn.XLOOKUP(D817,'WHT Rates'!$B$4:$B$56,'WHT Rates'!$C$4:$C$56)/100))))</f>
        <v>0.1</v>
      </c>
      <c r="T817" s="244">
        <f t="shared" si="121"/>
        <v>-129.9</v>
      </c>
      <c r="U817" s="238">
        <f>IF(O817=1,0,IF(P817=1,'WHT Rates - MPEG HEVC VIA'!$H$3,IF(Q817=1,'WHT Rates - MPEG HEVC VIA'!$H$11,IF(R817=1,'Via Summary'!$B$9,_xlfn.XLOOKUP(D817,'WHT Rates'!$B$4:$B$56,'WHT Rates'!$E$4:$E$56)/100))))</f>
        <v>0.1</v>
      </c>
      <c r="V817" s="244">
        <f t="shared" si="122"/>
        <v>0</v>
      </c>
      <c r="W817" s="251"/>
      <c r="X817" s="128">
        <f t="shared" si="115"/>
        <v>129.9</v>
      </c>
      <c r="Y817" s="128">
        <f t="shared" si="116"/>
        <v>0</v>
      </c>
      <c r="Z817" s="251"/>
      <c r="AA817" s="251"/>
      <c r="AB817" s="251"/>
    </row>
    <row r="818" spans="1:28" s="127" customFormat="1" x14ac:dyDescent="0.35">
      <c r="A818" s="214" t="s">
        <v>231</v>
      </c>
      <c r="B818" s="215">
        <v>113600</v>
      </c>
      <c r="C818" s="215" t="s">
        <v>24</v>
      </c>
      <c r="D818" s="215" t="s">
        <v>25</v>
      </c>
      <c r="E818" s="215">
        <v>70454839</v>
      </c>
      <c r="F818" s="215">
        <v>10</v>
      </c>
      <c r="G818" s="215" t="s">
        <v>700</v>
      </c>
      <c r="H818" s="221" t="s">
        <v>1833</v>
      </c>
      <c r="I818" s="234" t="s">
        <v>978</v>
      </c>
      <c r="J818" s="207">
        <v>88841.47</v>
      </c>
      <c r="K818" s="211"/>
      <c r="L818" s="127" t="str">
        <f t="shared" si="117"/>
        <v>0070454839000010</v>
      </c>
      <c r="M818" s="127">
        <f t="shared" si="123"/>
        <v>16</v>
      </c>
      <c r="N818" s="127" t="str">
        <f t="shared" si="118"/>
        <v>00000000/Z_DMA</v>
      </c>
      <c r="O818" s="236">
        <f t="shared" si="119"/>
        <v>0</v>
      </c>
      <c r="P818" s="236">
        <f t="shared" si="120"/>
        <v>0</v>
      </c>
      <c r="Q818" s="236">
        <f t="shared" si="120"/>
        <v>0</v>
      </c>
      <c r="R818" s="236">
        <f t="shared" si="120"/>
        <v>0</v>
      </c>
      <c r="S818" s="238">
        <f>IF(O818=1,0,IF(P818=1,'WHT Rates - MPEG HEVC VIA'!$H$3,IF(Q818=1,'WHT Rates - MPEG HEVC VIA'!$H$11,IF(R818=1,'Via Summary'!$B$9,_xlfn.XLOOKUP(D818,'WHT Rates'!$B$4:$B$56,'WHT Rates'!$C$4:$C$56)/100))))</f>
        <v>0.1</v>
      </c>
      <c r="T818" s="244">
        <f t="shared" si="121"/>
        <v>8884.1470000000008</v>
      </c>
      <c r="U818" s="238">
        <f>IF(O818=1,0,IF(P818=1,'WHT Rates - MPEG HEVC VIA'!$H$3,IF(Q818=1,'WHT Rates - MPEG HEVC VIA'!$H$11,IF(R818=1,'Via Summary'!$B$9,_xlfn.XLOOKUP(D818,'WHT Rates'!$B$4:$B$56,'WHT Rates'!$E$4:$E$56)/100))))</f>
        <v>0.1</v>
      </c>
      <c r="V818" s="244">
        <f t="shared" si="122"/>
        <v>0</v>
      </c>
      <c r="W818" s="251"/>
      <c r="X818" s="128">
        <f t="shared" si="115"/>
        <v>-8884.15</v>
      </c>
      <c r="Y818" s="128">
        <f t="shared" si="116"/>
        <v>0</v>
      </c>
      <c r="Z818" s="251"/>
      <c r="AA818" s="251"/>
      <c r="AB818" s="251"/>
    </row>
    <row r="819" spans="1:28" s="127" customFormat="1" x14ac:dyDescent="0.35">
      <c r="A819" s="214" t="s">
        <v>681</v>
      </c>
      <c r="B819" s="215">
        <v>126694</v>
      </c>
      <c r="C819" s="215" t="s">
        <v>24</v>
      </c>
      <c r="D819" s="215" t="s">
        <v>25</v>
      </c>
      <c r="E819" s="215">
        <v>70454753</v>
      </c>
      <c r="F819" s="215">
        <v>10</v>
      </c>
      <c r="G819" s="215" t="s">
        <v>718</v>
      </c>
      <c r="H819" s="221" t="s">
        <v>1834</v>
      </c>
      <c r="I819" s="234" t="s">
        <v>979</v>
      </c>
      <c r="J819" s="207">
        <v>20350.09</v>
      </c>
      <c r="K819" s="211"/>
      <c r="L819" s="127" t="str">
        <f t="shared" si="117"/>
        <v>0070454753000010</v>
      </c>
      <c r="M819" s="127">
        <f t="shared" si="123"/>
        <v>16</v>
      </c>
      <c r="N819" s="127" t="str">
        <f t="shared" si="118"/>
        <v>00000000/Z_DTB</v>
      </c>
      <c r="O819" s="236">
        <f t="shared" si="119"/>
        <v>0</v>
      </c>
      <c r="P819" s="236">
        <f t="shared" si="120"/>
        <v>0</v>
      </c>
      <c r="Q819" s="236">
        <f t="shared" si="120"/>
        <v>0</v>
      </c>
      <c r="R819" s="236">
        <f t="shared" si="120"/>
        <v>0</v>
      </c>
      <c r="S819" s="238">
        <f>IF(O819=1,0,IF(P819=1,'WHT Rates - MPEG HEVC VIA'!$H$3,IF(Q819=1,'WHT Rates - MPEG HEVC VIA'!$H$11,IF(R819=1,'Via Summary'!$B$9,_xlfn.XLOOKUP(D819,'WHT Rates'!$B$4:$B$56,'WHT Rates'!$C$4:$C$56)/100))))</f>
        <v>0.1</v>
      </c>
      <c r="T819" s="244">
        <f t="shared" si="121"/>
        <v>2035.009</v>
      </c>
      <c r="U819" s="238">
        <f>IF(O819=1,0,IF(P819=1,'WHT Rates - MPEG HEVC VIA'!$H$3,IF(Q819=1,'WHT Rates - MPEG HEVC VIA'!$H$11,IF(R819=1,'Via Summary'!$B$9,_xlfn.XLOOKUP(D819,'WHT Rates'!$B$4:$B$56,'WHT Rates'!$E$4:$E$56)/100))))</f>
        <v>0.1</v>
      </c>
      <c r="V819" s="244">
        <f t="shared" si="122"/>
        <v>0</v>
      </c>
      <c r="W819" s="251"/>
      <c r="X819" s="128">
        <f t="shared" si="115"/>
        <v>-2035.01</v>
      </c>
      <c r="Y819" s="128">
        <f t="shared" si="116"/>
        <v>0</v>
      </c>
      <c r="Z819" s="251"/>
      <c r="AA819" s="251"/>
      <c r="AB819" s="251"/>
    </row>
    <row r="820" spans="1:28" s="127" customFormat="1" x14ac:dyDescent="0.35">
      <c r="A820" s="214" t="s">
        <v>681</v>
      </c>
      <c r="B820" s="215">
        <v>126694</v>
      </c>
      <c r="C820" s="215" t="s">
        <v>24</v>
      </c>
      <c r="D820" s="215" t="s">
        <v>25</v>
      </c>
      <c r="E820" s="215">
        <v>70454753</v>
      </c>
      <c r="F820" s="215">
        <v>20</v>
      </c>
      <c r="G820" s="215" t="s">
        <v>718</v>
      </c>
      <c r="H820" s="221" t="s">
        <v>1835</v>
      </c>
      <c r="I820" s="234" t="s">
        <v>979</v>
      </c>
      <c r="J820" s="207">
        <v>202327.01</v>
      </c>
      <c r="K820" s="211"/>
      <c r="L820" s="127" t="str">
        <f t="shared" si="117"/>
        <v>0070454753000020</v>
      </c>
      <c r="M820" s="127">
        <f t="shared" si="123"/>
        <v>16</v>
      </c>
      <c r="N820" s="127" t="str">
        <f t="shared" si="118"/>
        <v>00000000/Z_DTB</v>
      </c>
      <c r="O820" s="236">
        <f t="shared" si="119"/>
        <v>0</v>
      </c>
      <c r="P820" s="236">
        <f t="shared" si="120"/>
        <v>0</v>
      </c>
      <c r="Q820" s="236">
        <f t="shared" si="120"/>
        <v>0</v>
      </c>
      <c r="R820" s="236">
        <f t="shared" si="120"/>
        <v>0</v>
      </c>
      <c r="S820" s="238">
        <f>IF(O820=1,0,IF(P820=1,'WHT Rates - MPEG HEVC VIA'!$H$3,IF(Q820=1,'WHT Rates - MPEG HEVC VIA'!$H$11,IF(R820=1,'Via Summary'!$B$9,_xlfn.XLOOKUP(D820,'WHT Rates'!$B$4:$B$56,'WHT Rates'!$C$4:$C$56)/100))))</f>
        <v>0.1</v>
      </c>
      <c r="T820" s="244">
        <f t="shared" si="121"/>
        <v>20232.701000000001</v>
      </c>
      <c r="U820" s="238">
        <f>IF(O820=1,0,IF(P820=1,'WHT Rates - MPEG HEVC VIA'!$H$3,IF(Q820=1,'WHT Rates - MPEG HEVC VIA'!$H$11,IF(R820=1,'Via Summary'!$B$9,_xlfn.XLOOKUP(D820,'WHT Rates'!$B$4:$B$56,'WHT Rates'!$E$4:$E$56)/100))))</f>
        <v>0.1</v>
      </c>
      <c r="V820" s="244">
        <f t="shared" si="122"/>
        <v>0</v>
      </c>
      <c r="W820" s="251"/>
      <c r="X820" s="128">
        <f t="shared" si="115"/>
        <v>-20232.7</v>
      </c>
      <c r="Y820" s="128">
        <f t="shared" si="116"/>
        <v>0</v>
      </c>
      <c r="Z820" s="251"/>
      <c r="AA820" s="251"/>
      <c r="AB820" s="251"/>
    </row>
    <row r="821" spans="1:28" s="127" customFormat="1" x14ac:dyDescent="0.35">
      <c r="A821" s="214" t="s">
        <v>463</v>
      </c>
      <c r="B821" s="215">
        <v>115408</v>
      </c>
      <c r="C821" s="215" t="s">
        <v>24</v>
      </c>
      <c r="D821" s="215" t="s">
        <v>25</v>
      </c>
      <c r="E821" s="215">
        <v>70455039</v>
      </c>
      <c r="F821" s="215">
        <v>10</v>
      </c>
      <c r="G821" s="215" t="s">
        <v>719</v>
      </c>
      <c r="H821" s="221" t="s">
        <v>1836</v>
      </c>
      <c r="I821" s="234" t="s">
        <v>979</v>
      </c>
      <c r="J821" s="207">
        <v>232344</v>
      </c>
      <c r="K821" s="211"/>
      <c r="L821" s="127" t="str">
        <f t="shared" si="117"/>
        <v>0070455039000010</v>
      </c>
      <c r="M821" s="127">
        <f t="shared" si="123"/>
        <v>16</v>
      </c>
      <c r="N821" s="127" t="str">
        <f t="shared" si="118"/>
        <v>00000000/Z_STB</v>
      </c>
      <c r="O821" s="236">
        <f t="shared" si="119"/>
        <v>0</v>
      </c>
      <c r="P821" s="236">
        <f t="shared" si="120"/>
        <v>0</v>
      </c>
      <c r="Q821" s="236">
        <f t="shared" si="120"/>
        <v>0</v>
      </c>
      <c r="R821" s="236">
        <f t="shared" si="120"/>
        <v>0</v>
      </c>
      <c r="S821" s="238">
        <f>IF(O821=1,0,IF(P821=1,'WHT Rates - MPEG HEVC VIA'!$H$3,IF(Q821=1,'WHT Rates - MPEG HEVC VIA'!$H$11,IF(R821=1,'Via Summary'!$B$9,_xlfn.XLOOKUP(D821,'WHT Rates'!$B$4:$B$56,'WHT Rates'!$C$4:$C$56)/100))))</f>
        <v>0.1</v>
      </c>
      <c r="T821" s="244">
        <f t="shared" si="121"/>
        <v>23234.400000000001</v>
      </c>
      <c r="U821" s="238">
        <f>IF(O821=1,0,IF(P821=1,'WHT Rates - MPEG HEVC VIA'!$H$3,IF(Q821=1,'WHT Rates - MPEG HEVC VIA'!$H$11,IF(R821=1,'Via Summary'!$B$9,_xlfn.XLOOKUP(D821,'WHT Rates'!$B$4:$B$56,'WHT Rates'!$E$4:$E$56)/100))))</f>
        <v>0.1</v>
      </c>
      <c r="V821" s="244">
        <f t="shared" si="122"/>
        <v>0</v>
      </c>
      <c r="W821" s="251"/>
      <c r="X821" s="128">
        <f t="shared" si="115"/>
        <v>-23234.400000000001</v>
      </c>
      <c r="Y821" s="128">
        <f t="shared" si="116"/>
        <v>0</v>
      </c>
      <c r="Z821" s="251"/>
      <c r="AA821" s="251"/>
      <c r="AB821" s="251"/>
    </row>
    <row r="822" spans="1:28" s="127" customFormat="1" x14ac:dyDescent="0.35">
      <c r="A822" s="214" t="s">
        <v>463</v>
      </c>
      <c r="B822" s="215">
        <v>115408</v>
      </c>
      <c r="C822" s="215" t="s">
        <v>24</v>
      </c>
      <c r="D822" s="215" t="s">
        <v>25</v>
      </c>
      <c r="E822" s="215">
        <v>70455039</v>
      </c>
      <c r="F822" s="215">
        <v>20</v>
      </c>
      <c r="G822" s="215" t="s">
        <v>700</v>
      </c>
      <c r="H822" s="221" t="s">
        <v>1837</v>
      </c>
      <c r="I822" s="234" t="s">
        <v>979</v>
      </c>
      <c r="J822" s="207">
        <v>75575.740000000005</v>
      </c>
      <c r="K822" s="211"/>
      <c r="L822" s="127" t="str">
        <f t="shared" si="117"/>
        <v>0070455039000020</v>
      </c>
      <c r="M822" s="127">
        <f t="shared" si="123"/>
        <v>16</v>
      </c>
      <c r="N822" s="127" t="str">
        <f t="shared" si="118"/>
        <v>00000000/Z_DMA</v>
      </c>
      <c r="O822" s="236">
        <f t="shared" si="119"/>
        <v>0</v>
      </c>
      <c r="P822" s="236">
        <f t="shared" si="120"/>
        <v>0</v>
      </c>
      <c r="Q822" s="236">
        <f t="shared" si="120"/>
        <v>0</v>
      </c>
      <c r="R822" s="236">
        <f t="shared" si="120"/>
        <v>0</v>
      </c>
      <c r="S822" s="238">
        <f>IF(O822=1,0,IF(P822=1,'WHT Rates - MPEG HEVC VIA'!$H$3,IF(Q822=1,'WHT Rates - MPEG HEVC VIA'!$H$11,IF(R822=1,'Via Summary'!$B$9,_xlfn.XLOOKUP(D822,'WHT Rates'!$B$4:$B$56,'WHT Rates'!$C$4:$C$56)/100))))</f>
        <v>0.1</v>
      </c>
      <c r="T822" s="244">
        <f t="shared" si="121"/>
        <v>7557.5740000000005</v>
      </c>
      <c r="U822" s="238">
        <f>IF(O822=1,0,IF(P822=1,'WHT Rates - MPEG HEVC VIA'!$H$3,IF(Q822=1,'WHT Rates - MPEG HEVC VIA'!$H$11,IF(R822=1,'Via Summary'!$B$9,_xlfn.XLOOKUP(D822,'WHT Rates'!$B$4:$B$56,'WHT Rates'!$E$4:$E$56)/100))))</f>
        <v>0.1</v>
      </c>
      <c r="V822" s="244">
        <f t="shared" si="122"/>
        <v>0</v>
      </c>
      <c r="W822" s="251"/>
      <c r="X822" s="128">
        <f t="shared" si="115"/>
        <v>-7557.57</v>
      </c>
      <c r="Y822" s="128">
        <f t="shared" si="116"/>
        <v>0</v>
      </c>
      <c r="Z822" s="251"/>
      <c r="AA822" s="251"/>
      <c r="AB822" s="251"/>
    </row>
    <row r="823" spans="1:28" s="127" customFormat="1" x14ac:dyDescent="0.35">
      <c r="A823" s="214" t="s">
        <v>951</v>
      </c>
      <c r="B823" s="215">
        <v>128420</v>
      </c>
      <c r="C823" s="215" t="s">
        <v>24</v>
      </c>
      <c r="D823" s="215" t="s">
        <v>25</v>
      </c>
      <c r="E823" s="215">
        <v>70454750</v>
      </c>
      <c r="F823" s="215">
        <v>10</v>
      </c>
      <c r="G823" s="215" t="s">
        <v>706</v>
      </c>
      <c r="H823" s="221" t="s">
        <v>1838</v>
      </c>
      <c r="I823" s="234" t="s">
        <v>979</v>
      </c>
      <c r="J823" s="207">
        <v>12819.6</v>
      </c>
      <c r="K823" s="211"/>
      <c r="L823" s="127" t="str">
        <f t="shared" si="117"/>
        <v>0070454750000010</v>
      </c>
      <c r="M823" s="127">
        <f t="shared" si="123"/>
        <v>16</v>
      </c>
      <c r="N823" s="127" t="str">
        <f t="shared" si="118"/>
        <v>00000000/Z_CSD</v>
      </c>
      <c r="O823" s="236">
        <f t="shared" si="119"/>
        <v>0</v>
      </c>
      <c r="P823" s="236">
        <f t="shared" si="120"/>
        <v>0</v>
      </c>
      <c r="Q823" s="236">
        <f t="shared" si="120"/>
        <v>0</v>
      </c>
      <c r="R823" s="236">
        <f t="shared" si="120"/>
        <v>0</v>
      </c>
      <c r="S823" s="238">
        <f>IF(O823=1,0,IF(P823=1,'WHT Rates - MPEG HEVC VIA'!$H$3,IF(Q823=1,'WHT Rates - MPEG HEVC VIA'!$H$11,IF(R823=1,'Via Summary'!$B$9,_xlfn.XLOOKUP(D823,'WHT Rates'!$B$4:$B$56,'WHT Rates'!$C$4:$C$56)/100))))</f>
        <v>0.1</v>
      </c>
      <c r="T823" s="244">
        <f t="shared" si="121"/>
        <v>1281.96</v>
      </c>
      <c r="U823" s="238">
        <f>IF(O823=1,0,IF(P823=1,'WHT Rates - MPEG HEVC VIA'!$H$3,IF(Q823=1,'WHT Rates - MPEG HEVC VIA'!$H$11,IF(R823=1,'Via Summary'!$B$9,_xlfn.XLOOKUP(D823,'WHT Rates'!$B$4:$B$56,'WHT Rates'!$E$4:$E$56)/100))))</f>
        <v>0.1</v>
      </c>
      <c r="V823" s="244">
        <f t="shared" si="122"/>
        <v>0</v>
      </c>
      <c r="W823" s="251"/>
      <c r="X823" s="128">
        <f t="shared" si="115"/>
        <v>-1281.96</v>
      </c>
      <c r="Y823" s="128">
        <f t="shared" si="116"/>
        <v>0</v>
      </c>
      <c r="Z823" s="251"/>
      <c r="AA823" s="251"/>
      <c r="AB823" s="251"/>
    </row>
    <row r="824" spans="1:28" s="127" customFormat="1" x14ac:dyDescent="0.35">
      <c r="A824" s="214" t="s">
        <v>432</v>
      </c>
      <c r="B824" s="215">
        <v>127303</v>
      </c>
      <c r="C824" s="215" t="s">
        <v>24</v>
      </c>
      <c r="D824" s="215" t="s">
        <v>25</v>
      </c>
      <c r="E824" s="215">
        <v>70454871</v>
      </c>
      <c r="F824" s="215">
        <v>10</v>
      </c>
      <c r="G824" s="215" t="s">
        <v>717</v>
      </c>
      <c r="H824" s="221" t="s">
        <v>1839</v>
      </c>
      <c r="I824" s="234" t="s">
        <v>979</v>
      </c>
      <c r="J824" s="207">
        <v>45141.73</v>
      </c>
      <c r="K824" s="211"/>
      <c r="L824" s="127" t="str">
        <f t="shared" si="117"/>
        <v>0070454871000010</v>
      </c>
      <c r="M824" s="127">
        <f t="shared" si="123"/>
        <v>16</v>
      </c>
      <c r="N824" s="127" t="str">
        <f t="shared" si="118"/>
        <v>00000000/Z_DMT</v>
      </c>
      <c r="O824" s="236">
        <f t="shared" si="119"/>
        <v>0</v>
      </c>
      <c r="P824" s="236">
        <f t="shared" si="120"/>
        <v>0</v>
      </c>
      <c r="Q824" s="236">
        <f t="shared" si="120"/>
        <v>0</v>
      </c>
      <c r="R824" s="236">
        <f t="shared" si="120"/>
        <v>0</v>
      </c>
      <c r="S824" s="238">
        <f>IF(O824=1,0,IF(P824=1,'WHT Rates - MPEG HEVC VIA'!$H$3,IF(Q824=1,'WHT Rates - MPEG HEVC VIA'!$H$11,IF(R824=1,'Via Summary'!$B$9,_xlfn.XLOOKUP(D824,'WHT Rates'!$B$4:$B$56,'WHT Rates'!$C$4:$C$56)/100))))</f>
        <v>0.1</v>
      </c>
      <c r="T824" s="244">
        <f t="shared" si="121"/>
        <v>4514.1730000000007</v>
      </c>
      <c r="U824" s="238">
        <f>IF(O824=1,0,IF(P824=1,'WHT Rates - MPEG HEVC VIA'!$H$3,IF(Q824=1,'WHT Rates - MPEG HEVC VIA'!$H$11,IF(R824=1,'Via Summary'!$B$9,_xlfn.XLOOKUP(D824,'WHT Rates'!$B$4:$B$56,'WHT Rates'!$E$4:$E$56)/100))))</f>
        <v>0.1</v>
      </c>
      <c r="V824" s="244">
        <f t="shared" si="122"/>
        <v>0</v>
      </c>
      <c r="W824" s="251"/>
      <c r="X824" s="128">
        <f t="shared" si="115"/>
        <v>-4514.17</v>
      </c>
      <c r="Y824" s="128">
        <f t="shared" si="116"/>
        <v>0</v>
      </c>
      <c r="Z824" s="251"/>
      <c r="AA824" s="251"/>
      <c r="AB824" s="251"/>
    </row>
    <row r="825" spans="1:28" s="127" customFormat="1" x14ac:dyDescent="0.35">
      <c r="A825" s="214" t="s">
        <v>432</v>
      </c>
      <c r="B825" s="215">
        <v>127303</v>
      </c>
      <c r="C825" s="215" t="s">
        <v>24</v>
      </c>
      <c r="D825" s="215" t="s">
        <v>25</v>
      </c>
      <c r="E825" s="215">
        <v>70454871</v>
      </c>
      <c r="F825" s="215">
        <v>20</v>
      </c>
      <c r="G825" s="215" t="s">
        <v>717</v>
      </c>
      <c r="H825" s="221" t="s">
        <v>1840</v>
      </c>
      <c r="I825" s="234" t="s">
        <v>979</v>
      </c>
      <c r="J825" s="207">
        <v>33771.17</v>
      </c>
      <c r="K825" s="211"/>
      <c r="L825" s="127" t="str">
        <f t="shared" si="117"/>
        <v>0070454871000020</v>
      </c>
      <c r="M825" s="127">
        <f t="shared" si="123"/>
        <v>16</v>
      </c>
      <c r="N825" s="127" t="str">
        <f t="shared" si="118"/>
        <v>00000000/Z_DMT</v>
      </c>
      <c r="O825" s="236">
        <f t="shared" si="119"/>
        <v>0</v>
      </c>
      <c r="P825" s="236">
        <f t="shared" si="120"/>
        <v>0</v>
      </c>
      <c r="Q825" s="236">
        <f t="shared" si="120"/>
        <v>0</v>
      </c>
      <c r="R825" s="236">
        <f t="shared" si="120"/>
        <v>0</v>
      </c>
      <c r="S825" s="238">
        <f>IF(O825=1,0,IF(P825=1,'WHT Rates - MPEG HEVC VIA'!$H$3,IF(Q825=1,'WHT Rates - MPEG HEVC VIA'!$H$11,IF(R825=1,'Via Summary'!$B$9,_xlfn.XLOOKUP(D825,'WHT Rates'!$B$4:$B$56,'WHT Rates'!$C$4:$C$56)/100))))</f>
        <v>0.1</v>
      </c>
      <c r="T825" s="244">
        <f t="shared" si="121"/>
        <v>3377.1170000000002</v>
      </c>
      <c r="U825" s="238">
        <f>IF(O825=1,0,IF(P825=1,'WHT Rates - MPEG HEVC VIA'!$H$3,IF(Q825=1,'WHT Rates - MPEG HEVC VIA'!$H$11,IF(R825=1,'Via Summary'!$B$9,_xlfn.XLOOKUP(D825,'WHT Rates'!$B$4:$B$56,'WHT Rates'!$E$4:$E$56)/100))))</f>
        <v>0.1</v>
      </c>
      <c r="V825" s="244">
        <f t="shared" si="122"/>
        <v>0</v>
      </c>
      <c r="W825" s="251"/>
      <c r="X825" s="128">
        <f t="shared" si="115"/>
        <v>-3377.12</v>
      </c>
      <c r="Y825" s="128">
        <f t="shared" si="116"/>
        <v>0</v>
      </c>
      <c r="Z825" s="251"/>
      <c r="AA825" s="251"/>
      <c r="AB825" s="251"/>
    </row>
    <row r="826" spans="1:28" s="127" customFormat="1" x14ac:dyDescent="0.35">
      <c r="A826" s="214" t="s">
        <v>38</v>
      </c>
      <c r="B826" s="215">
        <v>105068</v>
      </c>
      <c r="C826" s="215" t="s">
        <v>24</v>
      </c>
      <c r="D826" s="215" t="s">
        <v>25</v>
      </c>
      <c r="E826" s="215">
        <v>70455075</v>
      </c>
      <c r="F826" s="215">
        <v>10</v>
      </c>
      <c r="G826" s="215" t="s">
        <v>753</v>
      </c>
      <c r="H826" s="221" t="s">
        <v>1841</v>
      </c>
      <c r="I826" s="234" t="s">
        <v>978</v>
      </c>
      <c r="J826" s="207">
        <v>463393.8</v>
      </c>
      <c r="K826" s="211"/>
      <c r="L826" s="127" t="str">
        <f t="shared" si="117"/>
        <v>0070455075000010</v>
      </c>
      <c r="M826" s="127">
        <f t="shared" si="123"/>
        <v>16</v>
      </c>
      <c r="N826" s="127" t="str">
        <f t="shared" si="118"/>
        <v>00000000/Z_DVK</v>
      </c>
      <c r="O826" s="236">
        <f t="shared" si="119"/>
        <v>0</v>
      </c>
      <c r="P826" s="236">
        <f t="shared" si="120"/>
        <v>0</v>
      </c>
      <c r="Q826" s="236">
        <f t="shared" si="120"/>
        <v>0</v>
      </c>
      <c r="R826" s="236">
        <f t="shared" si="120"/>
        <v>0</v>
      </c>
      <c r="S826" s="238">
        <f>IF(O826=1,0,IF(P826=1,'WHT Rates - MPEG HEVC VIA'!$H$3,IF(Q826=1,'WHT Rates - MPEG HEVC VIA'!$H$11,IF(R826=1,'Via Summary'!$B$9,_xlfn.XLOOKUP(D826,'WHT Rates'!$B$4:$B$56,'WHT Rates'!$C$4:$C$56)/100))))</f>
        <v>0.1</v>
      </c>
      <c r="T826" s="244">
        <f t="shared" si="121"/>
        <v>46339.380000000005</v>
      </c>
      <c r="U826" s="238">
        <f>IF(O826=1,0,IF(P826=1,'WHT Rates - MPEG HEVC VIA'!$H$3,IF(Q826=1,'WHT Rates - MPEG HEVC VIA'!$H$11,IF(R826=1,'Via Summary'!$B$9,_xlfn.XLOOKUP(D826,'WHT Rates'!$B$4:$B$56,'WHT Rates'!$E$4:$E$56)/100))))</f>
        <v>0.1</v>
      </c>
      <c r="V826" s="244">
        <f t="shared" si="122"/>
        <v>0</v>
      </c>
      <c r="W826" s="251"/>
      <c r="X826" s="128">
        <f t="shared" ref="X826:X889" si="124">ROUND(-1*T826,2)</f>
        <v>-46339.38</v>
      </c>
      <c r="Y826" s="128">
        <f t="shared" ref="Y826:Y889" si="125">ROUND(-1*V826,2)</f>
        <v>0</v>
      </c>
      <c r="Z826" s="251"/>
      <c r="AA826" s="251"/>
      <c r="AB826" s="251"/>
    </row>
    <row r="827" spans="1:28" s="127" customFormat="1" x14ac:dyDescent="0.35">
      <c r="A827" s="214" t="s">
        <v>38</v>
      </c>
      <c r="B827" s="215">
        <v>105068</v>
      </c>
      <c r="C827" s="215" t="s">
        <v>24</v>
      </c>
      <c r="D827" s="215" t="s">
        <v>25</v>
      </c>
      <c r="E827" s="215">
        <v>70455075</v>
      </c>
      <c r="F827" s="215">
        <v>20</v>
      </c>
      <c r="G827" s="215" t="s">
        <v>700</v>
      </c>
      <c r="H827" s="221" t="s">
        <v>1842</v>
      </c>
      <c r="I827" s="234" t="s">
        <v>978</v>
      </c>
      <c r="J827" s="207">
        <v>123178.68</v>
      </c>
      <c r="K827" s="211"/>
      <c r="L827" s="127" t="str">
        <f t="shared" si="117"/>
        <v>0070455075000020</v>
      </c>
      <c r="M827" s="127">
        <f t="shared" si="123"/>
        <v>16</v>
      </c>
      <c r="N827" s="127" t="str">
        <f t="shared" si="118"/>
        <v>00000000/Z_DMA</v>
      </c>
      <c r="O827" s="236">
        <f t="shared" si="119"/>
        <v>0</v>
      </c>
      <c r="P827" s="236">
        <f t="shared" si="120"/>
        <v>0</v>
      </c>
      <c r="Q827" s="236">
        <f t="shared" si="120"/>
        <v>0</v>
      </c>
      <c r="R827" s="236">
        <f t="shared" si="120"/>
        <v>0</v>
      </c>
      <c r="S827" s="238">
        <f>IF(O827=1,0,IF(P827=1,'WHT Rates - MPEG HEVC VIA'!$H$3,IF(Q827=1,'WHT Rates - MPEG HEVC VIA'!$H$11,IF(R827=1,'Via Summary'!$B$9,_xlfn.XLOOKUP(D827,'WHT Rates'!$B$4:$B$56,'WHT Rates'!$C$4:$C$56)/100))))</f>
        <v>0.1</v>
      </c>
      <c r="T827" s="244">
        <f t="shared" si="121"/>
        <v>12317.868</v>
      </c>
      <c r="U827" s="238">
        <f>IF(O827=1,0,IF(P827=1,'WHT Rates - MPEG HEVC VIA'!$H$3,IF(Q827=1,'WHT Rates - MPEG HEVC VIA'!$H$11,IF(R827=1,'Via Summary'!$B$9,_xlfn.XLOOKUP(D827,'WHT Rates'!$B$4:$B$56,'WHT Rates'!$E$4:$E$56)/100))))</f>
        <v>0.1</v>
      </c>
      <c r="V827" s="244">
        <f t="shared" si="122"/>
        <v>0</v>
      </c>
      <c r="W827" s="251"/>
      <c r="X827" s="128">
        <f t="shared" si="124"/>
        <v>-12317.87</v>
      </c>
      <c r="Y827" s="128">
        <f t="shared" si="125"/>
        <v>0</v>
      </c>
      <c r="Z827" s="251"/>
      <c r="AA827" s="251"/>
      <c r="AB827" s="251"/>
    </row>
    <row r="828" spans="1:28" s="127" customFormat="1" x14ac:dyDescent="0.35">
      <c r="A828" s="214" t="s">
        <v>254</v>
      </c>
      <c r="B828" s="215">
        <v>119021</v>
      </c>
      <c r="C828" s="215" t="s">
        <v>24</v>
      </c>
      <c r="D828" s="215" t="s">
        <v>25</v>
      </c>
      <c r="E828" s="215">
        <v>70454759</v>
      </c>
      <c r="F828" s="215">
        <v>10</v>
      </c>
      <c r="G828" s="215" t="s">
        <v>694</v>
      </c>
      <c r="H828" s="221" t="s">
        <v>1843</v>
      </c>
      <c r="I828" s="234" t="s">
        <v>979</v>
      </c>
      <c r="J828" s="207">
        <v>17535.84</v>
      </c>
      <c r="K828" s="211">
        <v>0</v>
      </c>
      <c r="L828" s="127" t="str">
        <f t="shared" si="117"/>
        <v>0070454759000010</v>
      </c>
      <c r="M828" s="127">
        <f t="shared" si="123"/>
        <v>16</v>
      </c>
      <c r="N828" s="127" t="str">
        <f t="shared" si="118"/>
        <v>00000000/Z_DTV</v>
      </c>
      <c r="O828" s="236">
        <f t="shared" si="119"/>
        <v>0</v>
      </c>
      <c r="P828" s="236">
        <f t="shared" si="120"/>
        <v>0</v>
      </c>
      <c r="Q828" s="236">
        <f t="shared" si="120"/>
        <v>0</v>
      </c>
      <c r="R828" s="236">
        <f t="shared" si="120"/>
        <v>0</v>
      </c>
      <c r="S828" s="238">
        <f>IF(O828=1,0,IF(P828=1,'WHT Rates - MPEG HEVC VIA'!$H$3,IF(Q828=1,'WHT Rates - MPEG HEVC VIA'!$H$11,IF(R828=1,'Via Summary'!$B$9,_xlfn.XLOOKUP(D828,'WHT Rates'!$B$4:$B$56,'WHT Rates'!$C$4:$C$56)/100))))</f>
        <v>0.1</v>
      </c>
      <c r="T828" s="244">
        <f t="shared" si="121"/>
        <v>1753.5840000000001</v>
      </c>
      <c r="U828" s="238">
        <f>IF(O828=1,0,IF(P828=1,'WHT Rates - MPEG HEVC VIA'!$H$3,IF(Q828=1,'WHT Rates - MPEG HEVC VIA'!$H$11,IF(R828=1,'Via Summary'!$B$9,_xlfn.XLOOKUP(D828,'WHT Rates'!$B$4:$B$56,'WHT Rates'!$E$4:$E$56)/100))))</f>
        <v>0.1</v>
      </c>
      <c r="V828" s="244">
        <f t="shared" si="122"/>
        <v>0</v>
      </c>
      <c r="W828" s="251"/>
      <c r="X828" s="128">
        <f t="shared" si="124"/>
        <v>-1753.58</v>
      </c>
      <c r="Y828" s="128">
        <f t="shared" si="125"/>
        <v>0</v>
      </c>
      <c r="Z828" s="251"/>
      <c r="AA828" s="251"/>
      <c r="AB828" s="251"/>
    </row>
    <row r="829" spans="1:28" s="127" customFormat="1" x14ac:dyDescent="0.35">
      <c r="A829" s="214" t="s">
        <v>254</v>
      </c>
      <c r="B829" s="215">
        <v>119021</v>
      </c>
      <c r="C829" s="215" t="s">
        <v>24</v>
      </c>
      <c r="D829" s="215" t="s">
        <v>25</v>
      </c>
      <c r="E829" s="215">
        <v>70454759</v>
      </c>
      <c r="F829" s="215">
        <v>20</v>
      </c>
      <c r="G829" s="215" t="s">
        <v>718</v>
      </c>
      <c r="H829" s="221" t="s">
        <v>1844</v>
      </c>
      <c r="I829" s="234" t="s">
        <v>979</v>
      </c>
      <c r="J829" s="207">
        <v>684141.96</v>
      </c>
      <c r="K829" s="211">
        <v>0</v>
      </c>
      <c r="L829" s="127" t="str">
        <f t="shared" si="117"/>
        <v>0070454759000020</v>
      </c>
      <c r="M829" s="127">
        <f t="shared" si="123"/>
        <v>16</v>
      </c>
      <c r="N829" s="127" t="str">
        <f t="shared" si="118"/>
        <v>00000000/Z_DTB</v>
      </c>
      <c r="O829" s="236">
        <f t="shared" si="119"/>
        <v>0</v>
      </c>
      <c r="P829" s="236">
        <f t="shared" si="120"/>
        <v>0</v>
      </c>
      <c r="Q829" s="236">
        <f t="shared" si="120"/>
        <v>0</v>
      </c>
      <c r="R829" s="236">
        <f t="shared" si="120"/>
        <v>0</v>
      </c>
      <c r="S829" s="238">
        <f>IF(O829=1,0,IF(P829=1,'WHT Rates - MPEG HEVC VIA'!$H$3,IF(Q829=1,'WHT Rates - MPEG HEVC VIA'!$H$11,IF(R829=1,'Via Summary'!$B$9,_xlfn.XLOOKUP(D829,'WHT Rates'!$B$4:$B$56,'WHT Rates'!$C$4:$C$56)/100))))</f>
        <v>0.1</v>
      </c>
      <c r="T829" s="244">
        <f t="shared" si="121"/>
        <v>68414.195999999996</v>
      </c>
      <c r="U829" s="238">
        <f>IF(O829=1,0,IF(P829=1,'WHT Rates - MPEG HEVC VIA'!$H$3,IF(Q829=1,'WHT Rates - MPEG HEVC VIA'!$H$11,IF(R829=1,'Via Summary'!$B$9,_xlfn.XLOOKUP(D829,'WHT Rates'!$B$4:$B$56,'WHT Rates'!$E$4:$E$56)/100))))</f>
        <v>0.1</v>
      </c>
      <c r="V829" s="244">
        <f t="shared" si="122"/>
        <v>0</v>
      </c>
      <c r="W829" s="251"/>
      <c r="X829" s="128">
        <f t="shared" si="124"/>
        <v>-68414.2</v>
      </c>
      <c r="Y829" s="128">
        <f t="shared" si="125"/>
        <v>0</v>
      </c>
      <c r="Z829" s="251"/>
      <c r="AA829" s="251"/>
      <c r="AB829" s="251"/>
    </row>
    <row r="830" spans="1:28" s="127" customFormat="1" x14ac:dyDescent="0.35">
      <c r="A830" s="214" t="s">
        <v>254</v>
      </c>
      <c r="B830" s="215">
        <v>119021</v>
      </c>
      <c r="C830" s="215" t="s">
        <v>24</v>
      </c>
      <c r="D830" s="215" t="s">
        <v>25</v>
      </c>
      <c r="E830" s="215">
        <v>70454759</v>
      </c>
      <c r="F830" s="215">
        <v>30</v>
      </c>
      <c r="G830" s="215" t="s">
        <v>694</v>
      </c>
      <c r="H830" s="221" t="s">
        <v>1845</v>
      </c>
      <c r="I830" s="234" t="s">
        <v>979</v>
      </c>
      <c r="J830" s="207"/>
      <c r="K830" s="211">
        <v>45000.04</v>
      </c>
      <c r="L830" s="127" t="str">
        <f t="shared" si="117"/>
        <v>0070454759000030</v>
      </c>
      <c r="M830" s="127">
        <f t="shared" si="123"/>
        <v>16</v>
      </c>
      <c r="N830" s="127" t="str">
        <f t="shared" si="118"/>
        <v>00000000/Z_DTV</v>
      </c>
      <c r="O830" s="236">
        <f t="shared" si="119"/>
        <v>0</v>
      </c>
      <c r="P830" s="236">
        <f t="shared" si="120"/>
        <v>0</v>
      </c>
      <c r="Q830" s="236">
        <f t="shared" si="120"/>
        <v>0</v>
      </c>
      <c r="R830" s="236">
        <f t="shared" si="120"/>
        <v>0</v>
      </c>
      <c r="S830" s="238">
        <f>IF(O830=1,0,IF(P830=1,'WHT Rates - MPEG HEVC VIA'!$H$3,IF(Q830=1,'WHT Rates - MPEG HEVC VIA'!$H$11,IF(R830=1,'Via Summary'!$B$9,_xlfn.XLOOKUP(D830,'WHT Rates'!$B$4:$B$56,'WHT Rates'!$C$4:$C$56)/100))))</f>
        <v>0.1</v>
      </c>
      <c r="T830" s="244">
        <f t="shared" si="121"/>
        <v>0</v>
      </c>
      <c r="U830" s="238">
        <f>IF(O830=1,0,IF(P830=1,'WHT Rates - MPEG HEVC VIA'!$H$3,IF(Q830=1,'WHT Rates - MPEG HEVC VIA'!$H$11,IF(R830=1,'Via Summary'!$B$9,_xlfn.XLOOKUP(D830,'WHT Rates'!$B$4:$B$56,'WHT Rates'!$E$4:$E$56)/100))))</f>
        <v>0.1</v>
      </c>
      <c r="V830" s="244">
        <f t="shared" si="122"/>
        <v>4500.0039999999999</v>
      </c>
      <c r="W830" s="251"/>
      <c r="X830" s="128">
        <f t="shared" si="124"/>
        <v>0</v>
      </c>
      <c r="Y830" s="128">
        <f t="shared" si="125"/>
        <v>-4500</v>
      </c>
      <c r="Z830" s="251"/>
      <c r="AA830" s="251"/>
      <c r="AB830" s="251"/>
    </row>
    <row r="831" spans="1:28" s="127" customFormat="1" x14ac:dyDescent="0.35">
      <c r="A831" s="214" t="s">
        <v>189</v>
      </c>
      <c r="B831" s="215">
        <v>107017</v>
      </c>
      <c r="C831" s="215" t="s">
        <v>24</v>
      </c>
      <c r="D831" s="215" t="s">
        <v>25</v>
      </c>
      <c r="E831" s="215">
        <v>70454996</v>
      </c>
      <c r="F831" s="215">
        <v>10</v>
      </c>
      <c r="G831" s="215" t="s">
        <v>704</v>
      </c>
      <c r="H831" s="221" t="s">
        <v>1846</v>
      </c>
      <c r="I831" s="234" t="s">
        <v>978</v>
      </c>
      <c r="J831" s="207">
        <v>54790.2</v>
      </c>
      <c r="K831" s="211"/>
      <c r="L831" s="127" t="str">
        <f t="shared" si="117"/>
        <v>0070454996000010</v>
      </c>
      <c r="M831" s="127">
        <f t="shared" si="123"/>
        <v>16</v>
      </c>
      <c r="N831" s="127" t="str">
        <f t="shared" si="118"/>
        <v>00000000/Z_CVD</v>
      </c>
      <c r="O831" s="236">
        <f t="shared" si="119"/>
        <v>0</v>
      </c>
      <c r="P831" s="236">
        <f t="shared" si="120"/>
        <v>0</v>
      </c>
      <c r="Q831" s="236">
        <f t="shared" si="120"/>
        <v>0</v>
      </c>
      <c r="R831" s="236">
        <f t="shared" si="120"/>
        <v>0</v>
      </c>
      <c r="S831" s="238">
        <f>IF(O831=1,0,IF(P831=1,'WHT Rates - MPEG HEVC VIA'!$H$3,IF(Q831=1,'WHT Rates - MPEG HEVC VIA'!$H$11,IF(R831=1,'Via Summary'!$B$9,_xlfn.XLOOKUP(D831,'WHT Rates'!$B$4:$B$56,'WHT Rates'!$C$4:$C$56)/100))))</f>
        <v>0.1</v>
      </c>
      <c r="T831" s="244">
        <f t="shared" si="121"/>
        <v>5479.02</v>
      </c>
      <c r="U831" s="238">
        <f>IF(O831=1,0,IF(P831=1,'WHT Rates - MPEG HEVC VIA'!$H$3,IF(Q831=1,'WHT Rates - MPEG HEVC VIA'!$H$11,IF(R831=1,'Via Summary'!$B$9,_xlfn.XLOOKUP(D831,'WHT Rates'!$B$4:$B$56,'WHT Rates'!$E$4:$E$56)/100))))</f>
        <v>0.1</v>
      </c>
      <c r="V831" s="244">
        <f t="shared" si="122"/>
        <v>0</v>
      </c>
      <c r="W831" s="251"/>
      <c r="X831" s="128">
        <f t="shared" si="124"/>
        <v>-5479.02</v>
      </c>
      <c r="Y831" s="128">
        <f t="shared" si="125"/>
        <v>0</v>
      </c>
      <c r="Z831" s="251"/>
      <c r="AA831" s="251"/>
      <c r="AB831" s="251"/>
    </row>
    <row r="832" spans="1:28" s="127" customFormat="1" x14ac:dyDescent="0.35">
      <c r="A832" s="214" t="s">
        <v>189</v>
      </c>
      <c r="B832" s="215">
        <v>107017</v>
      </c>
      <c r="C832" s="215" t="s">
        <v>24</v>
      </c>
      <c r="D832" s="215" t="s">
        <v>25</v>
      </c>
      <c r="E832" s="215">
        <v>70454996</v>
      </c>
      <c r="F832" s="215">
        <v>20</v>
      </c>
      <c r="G832" s="215" t="s">
        <v>719</v>
      </c>
      <c r="H832" s="221" t="s">
        <v>1847</v>
      </c>
      <c r="I832" s="234" t="s">
        <v>978</v>
      </c>
      <c r="J832" s="207">
        <v>21607.200000000001</v>
      </c>
      <c r="K832" s="211"/>
      <c r="L832" s="127" t="str">
        <f t="shared" si="117"/>
        <v>0070454996000020</v>
      </c>
      <c r="M832" s="127">
        <f t="shared" si="123"/>
        <v>16</v>
      </c>
      <c r="N832" s="127" t="str">
        <f t="shared" si="118"/>
        <v>00000000/Z_STB</v>
      </c>
      <c r="O832" s="236">
        <f t="shared" si="119"/>
        <v>0</v>
      </c>
      <c r="P832" s="236">
        <f t="shared" si="120"/>
        <v>0</v>
      </c>
      <c r="Q832" s="236">
        <f t="shared" si="120"/>
        <v>0</v>
      </c>
      <c r="R832" s="236">
        <f t="shared" si="120"/>
        <v>0</v>
      </c>
      <c r="S832" s="238">
        <f>IF(O832=1,0,IF(P832=1,'WHT Rates - MPEG HEVC VIA'!$H$3,IF(Q832=1,'WHT Rates - MPEG HEVC VIA'!$H$11,IF(R832=1,'Via Summary'!$B$9,_xlfn.XLOOKUP(D832,'WHT Rates'!$B$4:$B$56,'WHT Rates'!$C$4:$C$56)/100))))</f>
        <v>0.1</v>
      </c>
      <c r="T832" s="244">
        <f t="shared" si="121"/>
        <v>2160.7200000000003</v>
      </c>
      <c r="U832" s="238">
        <f>IF(O832=1,0,IF(P832=1,'WHT Rates - MPEG HEVC VIA'!$H$3,IF(Q832=1,'WHT Rates - MPEG HEVC VIA'!$H$11,IF(R832=1,'Via Summary'!$B$9,_xlfn.XLOOKUP(D832,'WHT Rates'!$B$4:$B$56,'WHT Rates'!$E$4:$E$56)/100))))</f>
        <v>0.1</v>
      </c>
      <c r="V832" s="244">
        <f t="shared" si="122"/>
        <v>0</v>
      </c>
      <c r="W832" s="251"/>
      <c r="X832" s="128">
        <f t="shared" si="124"/>
        <v>-2160.7199999999998</v>
      </c>
      <c r="Y832" s="128">
        <f t="shared" si="125"/>
        <v>0</v>
      </c>
      <c r="Z832" s="251"/>
      <c r="AA832" s="251"/>
      <c r="AB832" s="251"/>
    </row>
    <row r="833" spans="1:28" s="127" customFormat="1" x14ac:dyDescent="0.35">
      <c r="A833" s="214" t="s">
        <v>189</v>
      </c>
      <c r="B833" s="215">
        <v>107017</v>
      </c>
      <c r="C833" s="215" t="s">
        <v>24</v>
      </c>
      <c r="D833" s="215" t="s">
        <v>25</v>
      </c>
      <c r="E833" s="215">
        <v>70454996</v>
      </c>
      <c r="F833" s="215">
        <v>30</v>
      </c>
      <c r="G833" s="215" t="s">
        <v>694</v>
      </c>
      <c r="H833" s="221" t="s">
        <v>1848</v>
      </c>
      <c r="I833" s="234" t="s">
        <v>978</v>
      </c>
      <c r="J833" s="207">
        <v>28557.759999999998</v>
      </c>
      <c r="K833" s="211"/>
      <c r="L833" s="127" t="str">
        <f t="shared" si="117"/>
        <v>0070454996000030</v>
      </c>
      <c r="M833" s="127">
        <f t="shared" si="123"/>
        <v>16</v>
      </c>
      <c r="N833" s="127" t="str">
        <f t="shared" si="118"/>
        <v>00000000/Z_DTV</v>
      </c>
      <c r="O833" s="236">
        <f t="shared" si="119"/>
        <v>0</v>
      </c>
      <c r="P833" s="236">
        <f t="shared" si="120"/>
        <v>0</v>
      </c>
      <c r="Q833" s="236">
        <f t="shared" si="120"/>
        <v>0</v>
      </c>
      <c r="R833" s="236">
        <f t="shared" si="120"/>
        <v>0</v>
      </c>
      <c r="S833" s="238">
        <f>IF(O833=1,0,IF(P833=1,'WHT Rates - MPEG HEVC VIA'!$H$3,IF(Q833=1,'WHT Rates - MPEG HEVC VIA'!$H$11,IF(R833=1,'Via Summary'!$B$9,_xlfn.XLOOKUP(D833,'WHT Rates'!$B$4:$B$56,'WHT Rates'!$C$4:$C$56)/100))))</f>
        <v>0.1</v>
      </c>
      <c r="T833" s="244">
        <f t="shared" si="121"/>
        <v>2855.7759999999998</v>
      </c>
      <c r="U833" s="238">
        <f>IF(O833=1,0,IF(P833=1,'WHT Rates - MPEG HEVC VIA'!$H$3,IF(Q833=1,'WHT Rates - MPEG HEVC VIA'!$H$11,IF(R833=1,'Via Summary'!$B$9,_xlfn.XLOOKUP(D833,'WHT Rates'!$B$4:$B$56,'WHT Rates'!$E$4:$E$56)/100))))</f>
        <v>0.1</v>
      </c>
      <c r="V833" s="244">
        <f t="shared" si="122"/>
        <v>0</v>
      </c>
      <c r="W833" s="251"/>
      <c r="X833" s="128">
        <f t="shared" si="124"/>
        <v>-2855.78</v>
      </c>
      <c r="Y833" s="128">
        <f t="shared" si="125"/>
        <v>0</v>
      </c>
      <c r="Z833" s="251"/>
      <c r="AA833" s="251"/>
      <c r="AB833" s="251"/>
    </row>
    <row r="834" spans="1:28" s="127" customFormat="1" x14ac:dyDescent="0.35">
      <c r="A834" s="214" t="s">
        <v>189</v>
      </c>
      <c r="B834" s="215">
        <v>107017</v>
      </c>
      <c r="C834" s="215" t="s">
        <v>24</v>
      </c>
      <c r="D834" s="215" t="s">
        <v>25</v>
      </c>
      <c r="E834" s="215">
        <v>70454996</v>
      </c>
      <c r="F834" s="215">
        <v>40</v>
      </c>
      <c r="G834" s="215" t="s">
        <v>717</v>
      </c>
      <c r="H834" s="221" t="s">
        <v>1849</v>
      </c>
      <c r="I834" s="234" t="s">
        <v>978</v>
      </c>
      <c r="J834" s="207">
        <v>369.13</v>
      </c>
      <c r="K834" s="211"/>
      <c r="L834" s="127" t="str">
        <f t="shared" ref="L834:L897" si="126">IF(LEN(F834)=2,CONCATENATE("00",E834,"0000",F834),CONCATENATE("00",E834,"000",F834))</f>
        <v>0070454996000040</v>
      </c>
      <c r="M834" s="127">
        <f t="shared" si="123"/>
        <v>16</v>
      </c>
      <c r="N834" s="127" t="str">
        <f t="shared" ref="N834:N897" si="127">CONCATENATE("00000000/",G834)</f>
        <v>00000000/Z_DMT</v>
      </c>
      <c r="O834" s="236">
        <f t="shared" si="119"/>
        <v>0</v>
      </c>
      <c r="P834" s="236">
        <f t="shared" si="120"/>
        <v>0</v>
      </c>
      <c r="Q834" s="236">
        <f t="shared" si="120"/>
        <v>0</v>
      </c>
      <c r="R834" s="236">
        <f t="shared" si="120"/>
        <v>0</v>
      </c>
      <c r="S834" s="238">
        <f>IF(O834=1,0,IF(P834=1,'WHT Rates - MPEG HEVC VIA'!$H$3,IF(Q834=1,'WHT Rates - MPEG HEVC VIA'!$H$11,IF(R834=1,'Via Summary'!$B$9,_xlfn.XLOOKUP(D834,'WHT Rates'!$B$4:$B$56,'WHT Rates'!$C$4:$C$56)/100))))</f>
        <v>0.1</v>
      </c>
      <c r="T834" s="244">
        <f t="shared" si="121"/>
        <v>36.913000000000004</v>
      </c>
      <c r="U834" s="238">
        <f>IF(O834=1,0,IF(P834=1,'WHT Rates - MPEG HEVC VIA'!$H$3,IF(Q834=1,'WHT Rates - MPEG HEVC VIA'!$H$11,IF(R834=1,'Via Summary'!$B$9,_xlfn.XLOOKUP(D834,'WHT Rates'!$B$4:$B$56,'WHT Rates'!$E$4:$E$56)/100))))</f>
        <v>0.1</v>
      </c>
      <c r="V834" s="244">
        <f t="shared" si="122"/>
        <v>0</v>
      </c>
      <c r="W834" s="251"/>
      <c r="X834" s="128">
        <f t="shared" si="124"/>
        <v>-36.909999999999997</v>
      </c>
      <c r="Y834" s="128">
        <f t="shared" si="125"/>
        <v>0</v>
      </c>
      <c r="Z834" s="251"/>
      <c r="AA834" s="251"/>
      <c r="AB834" s="251"/>
    </row>
    <row r="835" spans="1:28" s="127" customFormat="1" x14ac:dyDescent="0.35">
      <c r="A835" s="214" t="s">
        <v>189</v>
      </c>
      <c r="B835" s="215">
        <v>107017</v>
      </c>
      <c r="C835" s="215" t="s">
        <v>24</v>
      </c>
      <c r="D835" s="215" t="s">
        <v>25</v>
      </c>
      <c r="E835" s="215">
        <v>70454996</v>
      </c>
      <c r="F835" s="215">
        <v>50</v>
      </c>
      <c r="G835" s="215" t="s">
        <v>738</v>
      </c>
      <c r="H835" s="221" t="s">
        <v>1850</v>
      </c>
      <c r="I835" s="234" t="s">
        <v>978</v>
      </c>
      <c r="J835" s="207">
        <v>85500.9</v>
      </c>
      <c r="K835" s="211"/>
      <c r="L835" s="127" t="str">
        <f t="shared" si="126"/>
        <v>0070454996000050</v>
      </c>
      <c r="M835" s="127">
        <f t="shared" si="123"/>
        <v>16</v>
      </c>
      <c r="N835" s="127" t="str">
        <f t="shared" si="127"/>
        <v>00000000/Z_DVD-4</v>
      </c>
      <c r="O835" s="236">
        <f t="shared" ref="O835:O898" si="128">IF($I835=O$1,1,0)</f>
        <v>0</v>
      </c>
      <c r="P835" s="236">
        <f t="shared" ref="P835:R898" si="129">IF($A835=P$1,1,0)</f>
        <v>0</v>
      </c>
      <c r="Q835" s="236">
        <f t="shared" si="129"/>
        <v>0</v>
      </c>
      <c r="R835" s="236">
        <f t="shared" si="129"/>
        <v>0</v>
      </c>
      <c r="S835" s="238">
        <f>IF(O835=1,0,IF(P835=1,'WHT Rates - MPEG HEVC VIA'!$H$3,IF(Q835=1,'WHT Rates - MPEG HEVC VIA'!$H$11,IF(R835=1,'Via Summary'!$B$9,_xlfn.XLOOKUP(D835,'WHT Rates'!$B$4:$B$56,'WHT Rates'!$C$4:$C$56)/100))))</f>
        <v>0.1</v>
      </c>
      <c r="T835" s="244">
        <f t="shared" ref="T835:T898" si="130">J835*S835</f>
        <v>8550.09</v>
      </c>
      <c r="U835" s="238">
        <f>IF(O835=1,0,IF(P835=1,'WHT Rates - MPEG HEVC VIA'!$H$3,IF(Q835=1,'WHT Rates - MPEG HEVC VIA'!$H$11,IF(R835=1,'Via Summary'!$B$9,_xlfn.XLOOKUP(D835,'WHT Rates'!$B$4:$B$56,'WHT Rates'!$E$4:$E$56)/100))))</f>
        <v>0.1</v>
      </c>
      <c r="V835" s="244">
        <f t="shared" ref="V835:V898" si="131">K835*U835</f>
        <v>0</v>
      </c>
      <c r="W835" s="251"/>
      <c r="X835" s="128">
        <f t="shared" si="124"/>
        <v>-8550.09</v>
      </c>
      <c r="Y835" s="128">
        <f t="shared" si="125"/>
        <v>0</v>
      </c>
      <c r="Z835" s="251"/>
      <c r="AA835" s="251"/>
      <c r="AB835" s="251"/>
    </row>
    <row r="836" spans="1:28" s="127" customFormat="1" x14ac:dyDescent="0.35">
      <c r="A836" s="214" t="s">
        <v>189</v>
      </c>
      <c r="B836" s="215">
        <v>107017</v>
      </c>
      <c r="C836" s="215" t="s">
        <v>24</v>
      </c>
      <c r="D836" s="215" t="s">
        <v>25</v>
      </c>
      <c r="E836" s="215">
        <v>70454996</v>
      </c>
      <c r="F836" s="215">
        <v>60</v>
      </c>
      <c r="G836" s="215" t="s">
        <v>700</v>
      </c>
      <c r="H836" s="221" t="s">
        <v>1851</v>
      </c>
      <c r="I836" s="234" t="s">
        <v>978</v>
      </c>
      <c r="J836" s="207">
        <v>7999.98</v>
      </c>
      <c r="K836" s="211"/>
      <c r="L836" s="127" t="str">
        <f t="shared" si="126"/>
        <v>0070454996000060</v>
      </c>
      <c r="M836" s="127">
        <f t="shared" ref="M836:M899" si="132">LEN(L836)</f>
        <v>16</v>
      </c>
      <c r="N836" s="127" t="str">
        <f t="shared" si="127"/>
        <v>00000000/Z_DMA</v>
      </c>
      <c r="O836" s="236">
        <f t="shared" si="128"/>
        <v>0</v>
      </c>
      <c r="P836" s="236">
        <f t="shared" si="129"/>
        <v>0</v>
      </c>
      <c r="Q836" s="236">
        <f t="shared" si="129"/>
        <v>0</v>
      </c>
      <c r="R836" s="236">
        <f t="shared" si="129"/>
        <v>0</v>
      </c>
      <c r="S836" s="238">
        <f>IF(O836=1,0,IF(P836=1,'WHT Rates - MPEG HEVC VIA'!$H$3,IF(Q836=1,'WHT Rates - MPEG HEVC VIA'!$H$11,IF(R836=1,'Via Summary'!$B$9,_xlfn.XLOOKUP(D836,'WHT Rates'!$B$4:$B$56,'WHT Rates'!$C$4:$C$56)/100))))</f>
        <v>0.1</v>
      </c>
      <c r="T836" s="244">
        <f t="shared" si="130"/>
        <v>799.99800000000005</v>
      </c>
      <c r="U836" s="238">
        <f>IF(O836=1,0,IF(P836=1,'WHT Rates - MPEG HEVC VIA'!$H$3,IF(Q836=1,'WHT Rates - MPEG HEVC VIA'!$H$11,IF(R836=1,'Via Summary'!$B$9,_xlfn.XLOOKUP(D836,'WHT Rates'!$B$4:$B$56,'WHT Rates'!$E$4:$E$56)/100))))</f>
        <v>0.1</v>
      </c>
      <c r="V836" s="244">
        <f t="shared" si="131"/>
        <v>0</v>
      </c>
      <c r="W836" s="251"/>
      <c r="X836" s="128">
        <f t="shared" si="124"/>
        <v>-800</v>
      </c>
      <c r="Y836" s="128">
        <f t="shared" si="125"/>
        <v>0</v>
      </c>
      <c r="Z836" s="251"/>
      <c r="AA836" s="251"/>
      <c r="AB836" s="251"/>
    </row>
    <row r="837" spans="1:28" s="127" customFormat="1" x14ac:dyDescent="0.35">
      <c r="A837" s="214" t="s">
        <v>189</v>
      </c>
      <c r="B837" s="215">
        <v>107017</v>
      </c>
      <c r="C837" s="215" t="s">
        <v>24</v>
      </c>
      <c r="D837" s="215" t="s">
        <v>25</v>
      </c>
      <c r="E837" s="215">
        <v>70454996</v>
      </c>
      <c r="F837" s="215">
        <v>70</v>
      </c>
      <c r="G837" s="215" t="s">
        <v>705</v>
      </c>
      <c r="H837" s="221" t="s">
        <v>1852</v>
      </c>
      <c r="I837" s="234" t="s">
        <v>978</v>
      </c>
      <c r="J837" s="207">
        <v>163.80000000000001</v>
      </c>
      <c r="K837" s="211"/>
      <c r="L837" s="127" t="str">
        <f t="shared" si="126"/>
        <v>0070454996000070</v>
      </c>
      <c r="M837" s="127">
        <f t="shared" si="132"/>
        <v>16</v>
      </c>
      <c r="N837" s="127" t="str">
        <f t="shared" si="127"/>
        <v>00000000/Z_PVD</v>
      </c>
      <c r="O837" s="236">
        <f t="shared" si="128"/>
        <v>0</v>
      </c>
      <c r="P837" s="236">
        <f t="shared" si="129"/>
        <v>0</v>
      </c>
      <c r="Q837" s="236">
        <f t="shared" si="129"/>
        <v>0</v>
      </c>
      <c r="R837" s="236">
        <f t="shared" si="129"/>
        <v>0</v>
      </c>
      <c r="S837" s="238">
        <f>IF(O837=1,0,IF(P837=1,'WHT Rates - MPEG HEVC VIA'!$H$3,IF(Q837=1,'WHT Rates - MPEG HEVC VIA'!$H$11,IF(R837=1,'Via Summary'!$B$9,_xlfn.XLOOKUP(D837,'WHT Rates'!$B$4:$B$56,'WHT Rates'!$C$4:$C$56)/100))))</f>
        <v>0.1</v>
      </c>
      <c r="T837" s="244">
        <f t="shared" si="130"/>
        <v>16.380000000000003</v>
      </c>
      <c r="U837" s="238">
        <f>IF(O837=1,0,IF(P837=1,'WHT Rates - MPEG HEVC VIA'!$H$3,IF(Q837=1,'WHT Rates - MPEG HEVC VIA'!$H$11,IF(R837=1,'Via Summary'!$B$9,_xlfn.XLOOKUP(D837,'WHT Rates'!$B$4:$B$56,'WHT Rates'!$E$4:$E$56)/100))))</f>
        <v>0.1</v>
      </c>
      <c r="V837" s="244">
        <f t="shared" si="131"/>
        <v>0</v>
      </c>
      <c r="W837" s="251"/>
      <c r="X837" s="128">
        <f t="shared" si="124"/>
        <v>-16.38</v>
      </c>
      <c r="Y837" s="128">
        <f t="shared" si="125"/>
        <v>0</v>
      </c>
      <c r="Z837" s="251"/>
      <c r="AA837" s="251"/>
      <c r="AB837" s="251"/>
    </row>
    <row r="838" spans="1:28" s="127" customFormat="1" x14ac:dyDescent="0.35">
      <c r="A838" s="214" t="s">
        <v>189</v>
      </c>
      <c r="B838" s="215">
        <v>107017</v>
      </c>
      <c r="C838" s="215" t="s">
        <v>24</v>
      </c>
      <c r="D838" s="215" t="s">
        <v>25</v>
      </c>
      <c r="E838" s="215">
        <v>70454996</v>
      </c>
      <c r="F838" s="215">
        <v>80</v>
      </c>
      <c r="G838" s="215" t="s">
        <v>747</v>
      </c>
      <c r="H838" s="221" t="s">
        <v>1853</v>
      </c>
      <c r="I838" s="234" t="s">
        <v>978</v>
      </c>
      <c r="J838" s="207">
        <v>4640.3999999999996</v>
      </c>
      <c r="K838" s="211"/>
      <c r="L838" s="127" t="str">
        <f t="shared" si="126"/>
        <v>0070454996000080</v>
      </c>
      <c r="M838" s="127">
        <f t="shared" si="132"/>
        <v>16</v>
      </c>
      <c r="N838" s="127" t="str">
        <f t="shared" si="127"/>
        <v>00000000/Z_DVD</v>
      </c>
      <c r="O838" s="236">
        <f t="shared" si="128"/>
        <v>0</v>
      </c>
      <c r="P838" s="236">
        <f t="shared" si="129"/>
        <v>0</v>
      </c>
      <c r="Q838" s="236">
        <f t="shared" si="129"/>
        <v>0</v>
      </c>
      <c r="R838" s="236">
        <f t="shared" si="129"/>
        <v>0</v>
      </c>
      <c r="S838" s="238">
        <f>IF(O838=1,0,IF(P838=1,'WHT Rates - MPEG HEVC VIA'!$H$3,IF(Q838=1,'WHT Rates - MPEG HEVC VIA'!$H$11,IF(R838=1,'Via Summary'!$B$9,_xlfn.XLOOKUP(D838,'WHT Rates'!$B$4:$B$56,'WHT Rates'!$C$4:$C$56)/100))))</f>
        <v>0.1</v>
      </c>
      <c r="T838" s="244">
        <f t="shared" si="130"/>
        <v>464.03999999999996</v>
      </c>
      <c r="U838" s="238">
        <f>IF(O838=1,0,IF(P838=1,'WHT Rates - MPEG HEVC VIA'!$H$3,IF(Q838=1,'WHT Rates - MPEG HEVC VIA'!$H$11,IF(R838=1,'Via Summary'!$B$9,_xlfn.XLOOKUP(D838,'WHT Rates'!$B$4:$B$56,'WHT Rates'!$E$4:$E$56)/100))))</f>
        <v>0.1</v>
      </c>
      <c r="V838" s="244">
        <f t="shared" si="131"/>
        <v>0</v>
      </c>
      <c r="W838" s="251"/>
      <c r="X838" s="128">
        <f t="shared" si="124"/>
        <v>-464.04</v>
      </c>
      <c r="Y838" s="128">
        <f t="shared" si="125"/>
        <v>0</v>
      </c>
      <c r="Z838" s="251"/>
      <c r="AA838" s="251"/>
      <c r="AB838" s="251"/>
    </row>
    <row r="839" spans="1:28" s="127" customFormat="1" x14ac:dyDescent="0.35">
      <c r="A839" s="214" t="s">
        <v>189</v>
      </c>
      <c r="B839" s="215">
        <v>107017</v>
      </c>
      <c r="C839" s="215" t="s">
        <v>24</v>
      </c>
      <c r="D839" s="215" t="s">
        <v>25</v>
      </c>
      <c r="E839" s="215">
        <v>70455009</v>
      </c>
      <c r="F839" s="215">
        <v>10</v>
      </c>
      <c r="G839" s="215" t="s">
        <v>764</v>
      </c>
      <c r="H839" s="221" t="s">
        <v>1854</v>
      </c>
      <c r="I839" s="234" t="s">
        <v>979</v>
      </c>
      <c r="J839" s="207">
        <v>1440</v>
      </c>
      <c r="K839" s="211"/>
      <c r="L839" s="127" t="str">
        <f t="shared" si="126"/>
        <v>0070455009000010</v>
      </c>
      <c r="M839" s="127">
        <f t="shared" si="132"/>
        <v>16</v>
      </c>
      <c r="N839" s="127" t="str">
        <f t="shared" si="127"/>
        <v>00000000/Z_DVD-6</v>
      </c>
      <c r="O839" s="236">
        <f t="shared" si="128"/>
        <v>0</v>
      </c>
      <c r="P839" s="236">
        <f t="shared" si="129"/>
        <v>0</v>
      </c>
      <c r="Q839" s="236">
        <f t="shared" si="129"/>
        <v>0</v>
      </c>
      <c r="R839" s="236">
        <f t="shared" si="129"/>
        <v>0</v>
      </c>
      <c r="S839" s="238">
        <f>IF(O839=1,0,IF(P839=1,'WHT Rates - MPEG HEVC VIA'!$H$3,IF(Q839=1,'WHT Rates - MPEG HEVC VIA'!$H$11,IF(R839=1,'Via Summary'!$B$9,_xlfn.XLOOKUP(D839,'WHT Rates'!$B$4:$B$56,'WHT Rates'!$C$4:$C$56)/100))))</f>
        <v>0.1</v>
      </c>
      <c r="T839" s="244">
        <f t="shared" si="130"/>
        <v>144</v>
      </c>
      <c r="U839" s="238">
        <f>IF(O839=1,0,IF(P839=1,'WHT Rates - MPEG HEVC VIA'!$H$3,IF(Q839=1,'WHT Rates - MPEG HEVC VIA'!$H$11,IF(R839=1,'Via Summary'!$B$9,_xlfn.XLOOKUP(D839,'WHT Rates'!$B$4:$B$56,'WHT Rates'!$E$4:$E$56)/100))))</f>
        <v>0.1</v>
      </c>
      <c r="V839" s="244">
        <f t="shared" si="131"/>
        <v>0</v>
      </c>
      <c r="W839" s="251"/>
      <c r="X839" s="128">
        <f t="shared" si="124"/>
        <v>-144</v>
      </c>
      <c r="Y839" s="128">
        <f t="shared" si="125"/>
        <v>0</v>
      </c>
      <c r="Z839" s="251"/>
      <c r="AA839" s="251"/>
      <c r="AB839" s="251"/>
    </row>
    <row r="840" spans="1:28" s="127" customFormat="1" x14ac:dyDescent="0.35">
      <c r="A840" s="214" t="s">
        <v>551</v>
      </c>
      <c r="B840" s="215">
        <v>128534</v>
      </c>
      <c r="C840" s="215" t="s">
        <v>24</v>
      </c>
      <c r="D840" s="215" t="s">
        <v>25</v>
      </c>
      <c r="E840" s="215">
        <v>70454790</v>
      </c>
      <c r="F840" s="215">
        <v>10</v>
      </c>
      <c r="G840" s="215" t="s">
        <v>718</v>
      </c>
      <c r="H840" s="221" t="s">
        <v>1855</v>
      </c>
      <c r="I840" s="234" t="s">
        <v>979</v>
      </c>
      <c r="J840" s="207">
        <v>103023.9</v>
      </c>
      <c r="K840" s="211"/>
      <c r="L840" s="127" t="str">
        <f t="shared" si="126"/>
        <v>0070454790000010</v>
      </c>
      <c r="M840" s="127">
        <f t="shared" si="132"/>
        <v>16</v>
      </c>
      <c r="N840" s="127" t="str">
        <f t="shared" si="127"/>
        <v>00000000/Z_DTB</v>
      </c>
      <c r="O840" s="236">
        <f t="shared" si="128"/>
        <v>0</v>
      </c>
      <c r="P840" s="236">
        <f t="shared" si="129"/>
        <v>0</v>
      </c>
      <c r="Q840" s="236">
        <f t="shared" si="129"/>
        <v>0</v>
      </c>
      <c r="R840" s="236">
        <f t="shared" si="129"/>
        <v>0</v>
      </c>
      <c r="S840" s="238">
        <f>IF(O840=1,0,IF(P840=1,'WHT Rates - MPEG HEVC VIA'!$H$3,IF(Q840=1,'WHT Rates - MPEG HEVC VIA'!$H$11,IF(R840=1,'Via Summary'!$B$9,_xlfn.XLOOKUP(D840,'WHT Rates'!$B$4:$B$56,'WHT Rates'!$C$4:$C$56)/100))))</f>
        <v>0.1</v>
      </c>
      <c r="T840" s="244">
        <f t="shared" si="130"/>
        <v>10302.39</v>
      </c>
      <c r="U840" s="238">
        <f>IF(O840=1,0,IF(P840=1,'WHT Rates - MPEG HEVC VIA'!$H$3,IF(Q840=1,'WHT Rates - MPEG HEVC VIA'!$H$11,IF(R840=1,'Via Summary'!$B$9,_xlfn.XLOOKUP(D840,'WHT Rates'!$B$4:$B$56,'WHT Rates'!$E$4:$E$56)/100))))</f>
        <v>0.1</v>
      </c>
      <c r="V840" s="244">
        <f t="shared" si="131"/>
        <v>0</v>
      </c>
      <c r="W840" s="251"/>
      <c r="X840" s="128">
        <f t="shared" si="124"/>
        <v>-10302.39</v>
      </c>
      <c r="Y840" s="128">
        <f t="shared" si="125"/>
        <v>0</v>
      </c>
      <c r="Z840" s="251"/>
      <c r="AA840" s="251"/>
      <c r="AB840" s="251"/>
    </row>
    <row r="841" spans="1:28" s="127" customFormat="1" x14ac:dyDescent="0.35">
      <c r="A841" s="214" t="s">
        <v>36</v>
      </c>
      <c r="B841" s="215">
        <v>105057</v>
      </c>
      <c r="C841" s="215" t="s">
        <v>24</v>
      </c>
      <c r="D841" s="215" t="s">
        <v>25</v>
      </c>
      <c r="E841" s="215">
        <v>70455051</v>
      </c>
      <c r="F841" s="215">
        <v>10</v>
      </c>
      <c r="G841" s="215" t="s">
        <v>730</v>
      </c>
      <c r="H841" s="221" t="s">
        <v>1856</v>
      </c>
      <c r="I841" s="234" t="s">
        <v>979</v>
      </c>
      <c r="J841" s="207">
        <v>869959.86</v>
      </c>
      <c r="K841" s="211"/>
      <c r="L841" s="127" t="str">
        <f t="shared" si="126"/>
        <v>0070455051000010</v>
      </c>
      <c r="M841" s="127">
        <f t="shared" si="132"/>
        <v>16</v>
      </c>
      <c r="N841" s="127" t="str">
        <f t="shared" si="127"/>
        <v>00000000/Z_DVB</v>
      </c>
      <c r="O841" s="236">
        <f t="shared" si="128"/>
        <v>0</v>
      </c>
      <c r="P841" s="236">
        <f t="shared" si="129"/>
        <v>0</v>
      </c>
      <c r="Q841" s="236">
        <f t="shared" si="129"/>
        <v>0</v>
      </c>
      <c r="R841" s="236">
        <f t="shared" si="129"/>
        <v>0</v>
      </c>
      <c r="S841" s="238">
        <f>IF(O841=1,0,IF(P841=1,'WHT Rates - MPEG HEVC VIA'!$H$3,IF(Q841=1,'WHT Rates - MPEG HEVC VIA'!$H$11,IF(R841=1,'Via Summary'!$B$9,_xlfn.XLOOKUP(D841,'WHT Rates'!$B$4:$B$56,'WHT Rates'!$C$4:$C$56)/100))))</f>
        <v>0.1</v>
      </c>
      <c r="T841" s="244">
        <f t="shared" si="130"/>
        <v>86995.986000000004</v>
      </c>
      <c r="U841" s="238">
        <f>IF(O841=1,0,IF(P841=1,'WHT Rates - MPEG HEVC VIA'!$H$3,IF(Q841=1,'WHT Rates - MPEG HEVC VIA'!$H$11,IF(R841=1,'Via Summary'!$B$9,_xlfn.XLOOKUP(D841,'WHT Rates'!$B$4:$B$56,'WHT Rates'!$E$4:$E$56)/100))))</f>
        <v>0.1</v>
      </c>
      <c r="V841" s="244">
        <f t="shared" si="131"/>
        <v>0</v>
      </c>
      <c r="W841" s="251"/>
      <c r="X841" s="128">
        <f t="shared" si="124"/>
        <v>-86995.99</v>
      </c>
      <c r="Y841" s="128">
        <f t="shared" si="125"/>
        <v>0</v>
      </c>
      <c r="Z841" s="251"/>
      <c r="AA841" s="251"/>
      <c r="AB841" s="251"/>
    </row>
    <row r="842" spans="1:28" s="127" customFormat="1" x14ac:dyDescent="0.35">
      <c r="A842" s="214" t="s">
        <v>36</v>
      </c>
      <c r="B842" s="215">
        <v>105057</v>
      </c>
      <c r="C842" s="215" t="s">
        <v>24</v>
      </c>
      <c r="D842" s="215" t="s">
        <v>25</v>
      </c>
      <c r="E842" s="215">
        <v>70455051</v>
      </c>
      <c r="F842" s="215">
        <v>20</v>
      </c>
      <c r="G842" s="215" t="s">
        <v>730</v>
      </c>
      <c r="H842" s="221" t="s">
        <v>1857</v>
      </c>
      <c r="I842" s="234" t="s">
        <v>979</v>
      </c>
      <c r="J842" s="207">
        <v>17037.84</v>
      </c>
      <c r="K842" s="211"/>
      <c r="L842" s="127" t="str">
        <f t="shared" si="126"/>
        <v>0070455051000020</v>
      </c>
      <c r="M842" s="127">
        <f t="shared" si="132"/>
        <v>16</v>
      </c>
      <c r="N842" s="127" t="str">
        <f t="shared" si="127"/>
        <v>00000000/Z_DVB</v>
      </c>
      <c r="O842" s="236">
        <f t="shared" si="128"/>
        <v>0</v>
      </c>
      <c r="P842" s="236">
        <f t="shared" si="129"/>
        <v>0</v>
      </c>
      <c r="Q842" s="236">
        <f t="shared" si="129"/>
        <v>0</v>
      </c>
      <c r="R842" s="236">
        <f t="shared" si="129"/>
        <v>0</v>
      </c>
      <c r="S842" s="238">
        <f>IF(O842=1,0,IF(P842=1,'WHT Rates - MPEG HEVC VIA'!$H$3,IF(Q842=1,'WHT Rates - MPEG HEVC VIA'!$H$11,IF(R842=1,'Via Summary'!$B$9,_xlfn.XLOOKUP(D842,'WHT Rates'!$B$4:$B$56,'WHT Rates'!$C$4:$C$56)/100))))</f>
        <v>0.1</v>
      </c>
      <c r="T842" s="244">
        <f t="shared" si="130"/>
        <v>1703.7840000000001</v>
      </c>
      <c r="U842" s="238">
        <f>IF(O842=1,0,IF(P842=1,'WHT Rates - MPEG HEVC VIA'!$H$3,IF(Q842=1,'WHT Rates - MPEG HEVC VIA'!$H$11,IF(R842=1,'Via Summary'!$B$9,_xlfn.XLOOKUP(D842,'WHT Rates'!$B$4:$B$56,'WHT Rates'!$E$4:$E$56)/100))))</f>
        <v>0.1</v>
      </c>
      <c r="V842" s="244">
        <f t="shared" si="131"/>
        <v>0</v>
      </c>
      <c r="W842" s="251"/>
      <c r="X842" s="128">
        <f t="shared" si="124"/>
        <v>-1703.78</v>
      </c>
      <c r="Y842" s="128">
        <f t="shared" si="125"/>
        <v>0</v>
      </c>
      <c r="Z842" s="251"/>
      <c r="AA842" s="251"/>
      <c r="AB842" s="251"/>
    </row>
    <row r="843" spans="1:28" s="127" customFormat="1" x14ac:dyDescent="0.35">
      <c r="A843" s="214" t="s">
        <v>36</v>
      </c>
      <c r="B843" s="215">
        <v>105057</v>
      </c>
      <c r="C843" s="215" t="s">
        <v>24</v>
      </c>
      <c r="D843" s="215" t="s">
        <v>25</v>
      </c>
      <c r="E843" s="215">
        <v>70455051</v>
      </c>
      <c r="F843" s="215">
        <v>30</v>
      </c>
      <c r="G843" s="215" t="s">
        <v>694</v>
      </c>
      <c r="H843" s="221" t="s">
        <v>1858</v>
      </c>
      <c r="I843" s="234" t="s">
        <v>979</v>
      </c>
      <c r="J843" s="207">
        <v>9351.02</v>
      </c>
      <c r="K843" s="211"/>
      <c r="L843" s="127" t="str">
        <f t="shared" si="126"/>
        <v>0070455051000030</v>
      </c>
      <c r="M843" s="127">
        <f t="shared" si="132"/>
        <v>16</v>
      </c>
      <c r="N843" s="127" t="str">
        <f t="shared" si="127"/>
        <v>00000000/Z_DTV</v>
      </c>
      <c r="O843" s="236">
        <f t="shared" si="128"/>
        <v>0</v>
      </c>
      <c r="P843" s="236">
        <f t="shared" si="129"/>
        <v>0</v>
      </c>
      <c r="Q843" s="236">
        <f t="shared" si="129"/>
        <v>0</v>
      </c>
      <c r="R843" s="236">
        <f t="shared" si="129"/>
        <v>0</v>
      </c>
      <c r="S843" s="238">
        <f>IF(O843=1,0,IF(P843=1,'WHT Rates - MPEG HEVC VIA'!$H$3,IF(Q843=1,'WHT Rates - MPEG HEVC VIA'!$H$11,IF(R843=1,'Via Summary'!$B$9,_xlfn.XLOOKUP(D843,'WHT Rates'!$B$4:$B$56,'WHT Rates'!$C$4:$C$56)/100))))</f>
        <v>0.1</v>
      </c>
      <c r="T843" s="244">
        <f t="shared" si="130"/>
        <v>935.10200000000009</v>
      </c>
      <c r="U843" s="238">
        <f>IF(O843=1,0,IF(P843=1,'WHT Rates - MPEG HEVC VIA'!$H$3,IF(Q843=1,'WHT Rates - MPEG HEVC VIA'!$H$11,IF(R843=1,'Via Summary'!$B$9,_xlfn.XLOOKUP(D843,'WHT Rates'!$B$4:$B$56,'WHT Rates'!$E$4:$E$56)/100))))</f>
        <v>0.1</v>
      </c>
      <c r="V843" s="244">
        <f t="shared" si="131"/>
        <v>0</v>
      </c>
      <c r="W843" s="251"/>
      <c r="X843" s="128">
        <f t="shared" si="124"/>
        <v>-935.1</v>
      </c>
      <c r="Y843" s="128">
        <f t="shared" si="125"/>
        <v>0</v>
      </c>
      <c r="Z843" s="251"/>
      <c r="AA843" s="251"/>
      <c r="AB843" s="251"/>
    </row>
    <row r="844" spans="1:28" s="127" customFormat="1" x14ac:dyDescent="0.35">
      <c r="A844" s="214" t="s">
        <v>36</v>
      </c>
      <c r="B844" s="215">
        <v>105057</v>
      </c>
      <c r="C844" s="215" t="s">
        <v>24</v>
      </c>
      <c r="D844" s="215" t="s">
        <v>25</v>
      </c>
      <c r="E844" s="215">
        <v>70455051</v>
      </c>
      <c r="F844" s="215">
        <v>40</v>
      </c>
      <c r="G844" s="215" t="s">
        <v>694</v>
      </c>
      <c r="H844" s="221" t="s">
        <v>1859</v>
      </c>
      <c r="I844" s="234" t="s">
        <v>979</v>
      </c>
      <c r="J844" s="207">
        <v>1051412.8999999999</v>
      </c>
      <c r="K844" s="211"/>
      <c r="L844" s="127" t="str">
        <f t="shared" si="126"/>
        <v>0070455051000040</v>
      </c>
      <c r="M844" s="127">
        <f t="shared" si="132"/>
        <v>16</v>
      </c>
      <c r="N844" s="127" t="str">
        <f t="shared" si="127"/>
        <v>00000000/Z_DTV</v>
      </c>
      <c r="O844" s="236">
        <f t="shared" si="128"/>
        <v>0</v>
      </c>
      <c r="P844" s="236">
        <f t="shared" si="129"/>
        <v>0</v>
      </c>
      <c r="Q844" s="236">
        <f t="shared" si="129"/>
        <v>0</v>
      </c>
      <c r="R844" s="236">
        <f t="shared" si="129"/>
        <v>0</v>
      </c>
      <c r="S844" s="238">
        <f>IF(O844=1,0,IF(P844=1,'WHT Rates - MPEG HEVC VIA'!$H$3,IF(Q844=1,'WHT Rates - MPEG HEVC VIA'!$H$11,IF(R844=1,'Via Summary'!$B$9,_xlfn.XLOOKUP(D844,'WHT Rates'!$B$4:$B$56,'WHT Rates'!$C$4:$C$56)/100))))</f>
        <v>0.1</v>
      </c>
      <c r="T844" s="244">
        <f t="shared" si="130"/>
        <v>105141.29</v>
      </c>
      <c r="U844" s="238">
        <f>IF(O844=1,0,IF(P844=1,'WHT Rates - MPEG HEVC VIA'!$H$3,IF(Q844=1,'WHT Rates - MPEG HEVC VIA'!$H$11,IF(R844=1,'Via Summary'!$B$9,_xlfn.XLOOKUP(D844,'WHT Rates'!$B$4:$B$56,'WHT Rates'!$E$4:$E$56)/100))))</f>
        <v>0.1</v>
      </c>
      <c r="V844" s="244">
        <f t="shared" si="131"/>
        <v>0</v>
      </c>
      <c r="W844" s="251"/>
      <c r="X844" s="128">
        <f t="shared" si="124"/>
        <v>-105141.29</v>
      </c>
      <c r="Y844" s="128">
        <f t="shared" si="125"/>
        <v>0</v>
      </c>
      <c r="Z844" s="251"/>
      <c r="AA844" s="251"/>
      <c r="AB844" s="251"/>
    </row>
    <row r="845" spans="1:28" s="127" customFormat="1" x14ac:dyDescent="0.35">
      <c r="A845" s="214" t="s">
        <v>36</v>
      </c>
      <c r="B845" s="215">
        <v>105057</v>
      </c>
      <c r="C845" s="215" t="s">
        <v>24</v>
      </c>
      <c r="D845" s="215" t="s">
        <v>25</v>
      </c>
      <c r="E845" s="215">
        <v>70455051</v>
      </c>
      <c r="F845" s="215">
        <v>50</v>
      </c>
      <c r="G845" s="215" t="s">
        <v>694</v>
      </c>
      <c r="H845" s="221" t="s">
        <v>1860</v>
      </c>
      <c r="I845" s="234" t="s">
        <v>979</v>
      </c>
      <c r="J845" s="207">
        <v>29531.77</v>
      </c>
      <c r="K845" s="211"/>
      <c r="L845" s="127" t="str">
        <f t="shared" si="126"/>
        <v>0070455051000050</v>
      </c>
      <c r="M845" s="127">
        <f t="shared" si="132"/>
        <v>16</v>
      </c>
      <c r="N845" s="127" t="str">
        <f t="shared" si="127"/>
        <v>00000000/Z_DTV</v>
      </c>
      <c r="O845" s="236">
        <f t="shared" si="128"/>
        <v>0</v>
      </c>
      <c r="P845" s="236">
        <f t="shared" si="129"/>
        <v>0</v>
      </c>
      <c r="Q845" s="236">
        <f t="shared" si="129"/>
        <v>0</v>
      </c>
      <c r="R845" s="236">
        <f t="shared" si="129"/>
        <v>0</v>
      </c>
      <c r="S845" s="238">
        <f>IF(O845=1,0,IF(P845=1,'WHT Rates - MPEG HEVC VIA'!$H$3,IF(Q845=1,'WHT Rates - MPEG HEVC VIA'!$H$11,IF(R845=1,'Via Summary'!$B$9,_xlfn.XLOOKUP(D845,'WHT Rates'!$B$4:$B$56,'WHT Rates'!$C$4:$C$56)/100))))</f>
        <v>0.1</v>
      </c>
      <c r="T845" s="244">
        <f t="shared" si="130"/>
        <v>2953.1770000000001</v>
      </c>
      <c r="U845" s="238">
        <f>IF(O845=1,0,IF(P845=1,'WHT Rates - MPEG HEVC VIA'!$H$3,IF(Q845=1,'WHT Rates - MPEG HEVC VIA'!$H$11,IF(R845=1,'Via Summary'!$B$9,_xlfn.XLOOKUP(D845,'WHT Rates'!$B$4:$B$56,'WHT Rates'!$E$4:$E$56)/100))))</f>
        <v>0.1</v>
      </c>
      <c r="V845" s="244">
        <f t="shared" si="131"/>
        <v>0</v>
      </c>
      <c r="W845" s="251"/>
      <c r="X845" s="128">
        <f t="shared" si="124"/>
        <v>-2953.18</v>
      </c>
      <c r="Y845" s="128">
        <f t="shared" si="125"/>
        <v>0</v>
      </c>
      <c r="Z845" s="251"/>
      <c r="AA845" s="251"/>
      <c r="AB845" s="251"/>
    </row>
    <row r="846" spans="1:28" s="127" customFormat="1" x14ac:dyDescent="0.35">
      <c r="A846" s="214" t="s">
        <v>301</v>
      </c>
      <c r="B846" s="215">
        <v>125756</v>
      </c>
      <c r="C846" s="215" t="s">
        <v>24</v>
      </c>
      <c r="D846" s="215" t="s">
        <v>25</v>
      </c>
      <c r="E846" s="215">
        <v>70454819</v>
      </c>
      <c r="F846" s="215">
        <v>10</v>
      </c>
      <c r="G846" s="215" t="s">
        <v>694</v>
      </c>
      <c r="H846" s="221" t="s">
        <v>1861</v>
      </c>
      <c r="I846" s="234" t="s">
        <v>978</v>
      </c>
      <c r="J846" s="207">
        <v>55544.46</v>
      </c>
      <c r="K846" s="211"/>
      <c r="L846" s="127" t="str">
        <f t="shared" si="126"/>
        <v>0070454819000010</v>
      </c>
      <c r="M846" s="127">
        <f t="shared" si="132"/>
        <v>16</v>
      </c>
      <c r="N846" s="127" t="str">
        <f t="shared" si="127"/>
        <v>00000000/Z_DTV</v>
      </c>
      <c r="O846" s="236">
        <f t="shared" si="128"/>
        <v>0</v>
      </c>
      <c r="P846" s="236">
        <f t="shared" si="129"/>
        <v>0</v>
      </c>
      <c r="Q846" s="236">
        <f t="shared" si="129"/>
        <v>0</v>
      </c>
      <c r="R846" s="236">
        <f t="shared" si="129"/>
        <v>0</v>
      </c>
      <c r="S846" s="238">
        <f>IF(O846=1,0,IF(P846=1,'WHT Rates - MPEG HEVC VIA'!$H$3,IF(Q846=1,'WHT Rates - MPEG HEVC VIA'!$H$11,IF(R846=1,'Via Summary'!$B$9,_xlfn.XLOOKUP(D846,'WHT Rates'!$B$4:$B$56,'WHT Rates'!$C$4:$C$56)/100))))</f>
        <v>0.1</v>
      </c>
      <c r="T846" s="244">
        <f t="shared" si="130"/>
        <v>5554.4459999999999</v>
      </c>
      <c r="U846" s="238">
        <f>IF(O846=1,0,IF(P846=1,'WHT Rates - MPEG HEVC VIA'!$H$3,IF(Q846=1,'WHT Rates - MPEG HEVC VIA'!$H$11,IF(R846=1,'Via Summary'!$B$9,_xlfn.XLOOKUP(D846,'WHT Rates'!$B$4:$B$56,'WHT Rates'!$E$4:$E$56)/100))))</f>
        <v>0.1</v>
      </c>
      <c r="V846" s="244">
        <f t="shared" si="131"/>
        <v>0</v>
      </c>
      <c r="W846" s="251"/>
      <c r="X846" s="128">
        <f t="shared" si="124"/>
        <v>-5554.45</v>
      </c>
      <c r="Y846" s="128">
        <f t="shared" si="125"/>
        <v>0</v>
      </c>
      <c r="Z846" s="251"/>
      <c r="AA846" s="251"/>
      <c r="AB846" s="251"/>
    </row>
    <row r="847" spans="1:28" s="127" customFormat="1" x14ac:dyDescent="0.35">
      <c r="A847" s="214" t="s">
        <v>301</v>
      </c>
      <c r="B847" s="215">
        <v>125756</v>
      </c>
      <c r="C847" s="215" t="s">
        <v>24</v>
      </c>
      <c r="D847" s="215" t="s">
        <v>25</v>
      </c>
      <c r="E847" s="215">
        <v>70454819</v>
      </c>
      <c r="F847" s="215">
        <v>20</v>
      </c>
      <c r="G847" s="215" t="s">
        <v>718</v>
      </c>
      <c r="H847" s="221" t="s">
        <v>1862</v>
      </c>
      <c r="I847" s="234" t="s">
        <v>978</v>
      </c>
      <c r="J847" s="207">
        <v>228356.94</v>
      </c>
      <c r="K847" s="211"/>
      <c r="L847" s="127" t="str">
        <f t="shared" si="126"/>
        <v>0070454819000020</v>
      </c>
      <c r="M847" s="127">
        <f t="shared" si="132"/>
        <v>16</v>
      </c>
      <c r="N847" s="127" t="str">
        <f t="shared" si="127"/>
        <v>00000000/Z_DTB</v>
      </c>
      <c r="O847" s="236">
        <f t="shared" si="128"/>
        <v>0</v>
      </c>
      <c r="P847" s="236">
        <f t="shared" si="129"/>
        <v>0</v>
      </c>
      <c r="Q847" s="236">
        <f t="shared" si="129"/>
        <v>0</v>
      </c>
      <c r="R847" s="236">
        <f t="shared" si="129"/>
        <v>0</v>
      </c>
      <c r="S847" s="238">
        <f>IF(O847=1,0,IF(P847=1,'WHT Rates - MPEG HEVC VIA'!$H$3,IF(Q847=1,'WHT Rates - MPEG HEVC VIA'!$H$11,IF(R847=1,'Via Summary'!$B$9,_xlfn.XLOOKUP(D847,'WHT Rates'!$B$4:$B$56,'WHT Rates'!$C$4:$C$56)/100))))</f>
        <v>0.1</v>
      </c>
      <c r="T847" s="244">
        <f t="shared" si="130"/>
        <v>22835.694000000003</v>
      </c>
      <c r="U847" s="238">
        <f>IF(O847=1,0,IF(P847=1,'WHT Rates - MPEG HEVC VIA'!$H$3,IF(Q847=1,'WHT Rates - MPEG HEVC VIA'!$H$11,IF(R847=1,'Via Summary'!$B$9,_xlfn.XLOOKUP(D847,'WHT Rates'!$B$4:$B$56,'WHT Rates'!$E$4:$E$56)/100))))</f>
        <v>0.1</v>
      </c>
      <c r="V847" s="244">
        <f t="shared" si="131"/>
        <v>0</v>
      </c>
      <c r="W847" s="251"/>
      <c r="X847" s="128">
        <f t="shared" si="124"/>
        <v>-22835.69</v>
      </c>
      <c r="Y847" s="128">
        <f t="shared" si="125"/>
        <v>0</v>
      </c>
      <c r="Z847" s="251"/>
      <c r="AA847" s="251"/>
      <c r="AB847" s="251"/>
    </row>
    <row r="848" spans="1:28" s="127" customFormat="1" x14ac:dyDescent="0.35">
      <c r="A848" s="214" t="s">
        <v>301</v>
      </c>
      <c r="B848" s="215">
        <v>125756</v>
      </c>
      <c r="C848" s="215" t="s">
        <v>24</v>
      </c>
      <c r="D848" s="215" t="s">
        <v>25</v>
      </c>
      <c r="E848" s="215">
        <v>70454819</v>
      </c>
      <c r="F848" s="215">
        <v>30</v>
      </c>
      <c r="G848" s="215" t="s">
        <v>700</v>
      </c>
      <c r="H848" s="221" t="s">
        <v>1863</v>
      </c>
      <c r="I848" s="234" t="s">
        <v>978</v>
      </c>
      <c r="J848" s="207">
        <v>1.29</v>
      </c>
      <c r="K848" s="211"/>
      <c r="L848" s="127" t="str">
        <f t="shared" si="126"/>
        <v>0070454819000030</v>
      </c>
      <c r="M848" s="127">
        <f t="shared" si="132"/>
        <v>16</v>
      </c>
      <c r="N848" s="127" t="str">
        <f t="shared" si="127"/>
        <v>00000000/Z_DMA</v>
      </c>
      <c r="O848" s="236">
        <f t="shared" si="128"/>
        <v>0</v>
      </c>
      <c r="P848" s="236">
        <f t="shared" si="129"/>
        <v>0</v>
      </c>
      <c r="Q848" s="236">
        <f t="shared" si="129"/>
        <v>0</v>
      </c>
      <c r="R848" s="236">
        <f t="shared" si="129"/>
        <v>0</v>
      </c>
      <c r="S848" s="238">
        <f>IF(O848=1,0,IF(P848=1,'WHT Rates - MPEG HEVC VIA'!$H$3,IF(Q848=1,'WHT Rates - MPEG HEVC VIA'!$H$11,IF(R848=1,'Via Summary'!$B$9,_xlfn.XLOOKUP(D848,'WHT Rates'!$B$4:$B$56,'WHT Rates'!$C$4:$C$56)/100))))</f>
        <v>0.1</v>
      </c>
      <c r="T848" s="244">
        <f t="shared" si="130"/>
        <v>0.129</v>
      </c>
      <c r="U848" s="238">
        <f>IF(O848=1,0,IF(P848=1,'WHT Rates - MPEG HEVC VIA'!$H$3,IF(Q848=1,'WHT Rates - MPEG HEVC VIA'!$H$11,IF(R848=1,'Via Summary'!$B$9,_xlfn.XLOOKUP(D848,'WHT Rates'!$B$4:$B$56,'WHT Rates'!$E$4:$E$56)/100))))</f>
        <v>0.1</v>
      </c>
      <c r="V848" s="244">
        <f t="shared" si="131"/>
        <v>0</v>
      </c>
      <c r="W848" s="251"/>
      <c r="X848" s="128">
        <f t="shared" si="124"/>
        <v>-0.13</v>
      </c>
      <c r="Y848" s="128">
        <f t="shared" si="125"/>
        <v>0</v>
      </c>
      <c r="Z848" s="251"/>
      <c r="AA848" s="251"/>
      <c r="AB848" s="251"/>
    </row>
    <row r="849" spans="1:28" s="127" customFormat="1" x14ac:dyDescent="0.35">
      <c r="A849" s="214" t="s">
        <v>301</v>
      </c>
      <c r="B849" s="215">
        <v>125756</v>
      </c>
      <c r="C849" s="215" t="s">
        <v>24</v>
      </c>
      <c r="D849" s="215" t="s">
        <v>25</v>
      </c>
      <c r="E849" s="215">
        <v>70454819</v>
      </c>
      <c r="F849" s="215">
        <v>40</v>
      </c>
      <c r="G849" s="215" t="s">
        <v>700</v>
      </c>
      <c r="H849" s="221" t="s">
        <v>1864</v>
      </c>
      <c r="I849" s="234" t="s">
        <v>978</v>
      </c>
      <c r="J849" s="207">
        <v>1029.96</v>
      </c>
      <c r="K849" s="211"/>
      <c r="L849" s="127" t="str">
        <f t="shared" si="126"/>
        <v>0070454819000040</v>
      </c>
      <c r="M849" s="127">
        <f t="shared" si="132"/>
        <v>16</v>
      </c>
      <c r="N849" s="127" t="str">
        <f t="shared" si="127"/>
        <v>00000000/Z_DMA</v>
      </c>
      <c r="O849" s="236">
        <f t="shared" si="128"/>
        <v>0</v>
      </c>
      <c r="P849" s="236">
        <f t="shared" si="129"/>
        <v>0</v>
      </c>
      <c r="Q849" s="236">
        <f t="shared" si="129"/>
        <v>0</v>
      </c>
      <c r="R849" s="236">
        <f t="shared" si="129"/>
        <v>0</v>
      </c>
      <c r="S849" s="238">
        <f>IF(O849=1,0,IF(P849=1,'WHT Rates - MPEG HEVC VIA'!$H$3,IF(Q849=1,'WHT Rates - MPEG HEVC VIA'!$H$11,IF(R849=1,'Via Summary'!$B$9,_xlfn.XLOOKUP(D849,'WHT Rates'!$B$4:$B$56,'WHT Rates'!$C$4:$C$56)/100))))</f>
        <v>0.1</v>
      </c>
      <c r="T849" s="244">
        <f t="shared" si="130"/>
        <v>102.99600000000001</v>
      </c>
      <c r="U849" s="238">
        <f>IF(O849=1,0,IF(P849=1,'WHT Rates - MPEG HEVC VIA'!$H$3,IF(Q849=1,'WHT Rates - MPEG HEVC VIA'!$H$11,IF(R849=1,'Via Summary'!$B$9,_xlfn.XLOOKUP(D849,'WHT Rates'!$B$4:$B$56,'WHT Rates'!$E$4:$E$56)/100))))</f>
        <v>0.1</v>
      </c>
      <c r="V849" s="244">
        <f t="shared" si="131"/>
        <v>0</v>
      </c>
      <c r="W849" s="251"/>
      <c r="X849" s="128">
        <f t="shared" si="124"/>
        <v>-103</v>
      </c>
      <c r="Y849" s="128">
        <f t="shared" si="125"/>
        <v>0</v>
      </c>
      <c r="Z849" s="251"/>
      <c r="AA849" s="251"/>
      <c r="AB849" s="251"/>
    </row>
    <row r="850" spans="1:28" s="127" customFormat="1" x14ac:dyDescent="0.35">
      <c r="A850" s="214" t="s">
        <v>39</v>
      </c>
      <c r="B850" s="215">
        <v>105072</v>
      </c>
      <c r="C850" s="215" t="s">
        <v>24</v>
      </c>
      <c r="D850" s="215" t="s">
        <v>25</v>
      </c>
      <c r="E850" s="215">
        <v>70455087</v>
      </c>
      <c r="F850" s="215">
        <v>10</v>
      </c>
      <c r="G850" s="215" t="s">
        <v>757</v>
      </c>
      <c r="H850" s="221" t="s">
        <v>1865</v>
      </c>
      <c r="I850" s="234" t="s">
        <v>978</v>
      </c>
      <c r="J850" s="207">
        <v>2348.1</v>
      </c>
      <c r="K850" s="211"/>
      <c r="L850" s="127" t="str">
        <f t="shared" si="126"/>
        <v>0070455087000010</v>
      </c>
      <c r="M850" s="127">
        <f t="shared" si="132"/>
        <v>16</v>
      </c>
      <c r="N850" s="127" t="str">
        <f t="shared" si="127"/>
        <v>00000000/Z_DVT</v>
      </c>
      <c r="O850" s="236">
        <f t="shared" si="128"/>
        <v>0</v>
      </c>
      <c r="P850" s="236">
        <f t="shared" si="129"/>
        <v>0</v>
      </c>
      <c r="Q850" s="236">
        <f t="shared" si="129"/>
        <v>0</v>
      </c>
      <c r="R850" s="236">
        <f t="shared" si="129"/>
        <v>0</v>
      </c>
      <c r="S850" s="238">
        <f>IF(O850=1,0,IF(P850=1,'WHT Rates - MPEG HEVC VIA'!$H$3,IF(Q850=1,'WHT Rates - MPEG HEVC VIA'!$H$11,IF(R850=1,'Via Summary'!$B$9,_xlfn.XLOOKUP(D850,'WHT Rates'!$B$4:$B$56,'WHT Rates'!$C$4:$C$56)/100))))</f>
        <v>0.1</v>
      </c>
      <c r="T850" s="244">
        <f t="shared" si="130"/>
        <v>234.81</v>
      </c>
      <c r="U850" s="238">
        <f>IF(O850=1,0,IF(P850=1,'WHT Rates - MPEG HEVC VIA'!$H$3,IF(Q850=1,'WHT Rates - MPEG HEVC VIA'!$H$11,IF(R850=1,'Via Summary'!$B$9,_xlfn.XLOOKUP(D850,'WHT Rates'!$B$4:$B$56,'WHT Rates'!$E$4:$E$56)/100))))</f>
        <v>0.1</v>
      </c>
      <c r="V850" s="244">
        <f t="shared" si="131"/>
        <v>0</v>
      </c>
      <c r="W850" s="251"/>
      <c r="X850" s="128">
        <f t="shared" si="124"/>
        <v>-234.81</v>
      </c>
      <c r="Y850" s="128">
        <f t="shared" si="125"/>
        <v>0</v>
      </c>
      <c r="Z850" s="251"/>
      <c r="AA850" s="251"/>
      <c r="AB850" s="251"/>
    </row>
    <row r="851" spans="1:28" s="127" customFormat="1" x14ac:dyDescent="0.35">
      <c r="A851" s="214" t="s">
        <v>236</v>
      </c>
      <c r="B851" s="215">
        <v>114959</v>
      </c>
      <c r="C851" s="215" t="s">
        <v>24</v>
      </c>
      <c r="D851" s="215" t="s">
        <v>25</v>
      </c>
      <c r="E851" s="215">
        <v>70454950</v>
      </c>
      <c r="F851" s="215">
        <v>10</v>
      </c>
      <c r="G851" s="215" t="s">
        <v>1061</v>
      </c>
      <c r="H851" s="221" t="s">
        <v>1866</v>
      </c>
      <c r="I851" s="234" t="s">
        <v>979</v>
      </c>
      <c r="J851" s="207">
        <v>-1609.15</v>
      </c>
      <c r="K851" s="211"/>
      <c r="L851" s="127" t="str">
        <f t="shared" si="126"/>
        <v>0070454950000010</v>
      </c>
      <c r="M851" s="127">
        <f t="shared" si="132"/>
        <v>16</v>
      </c>
      <c r="N851" s="127" t="str">
        <f t="shared" si="127"/>
        <v>00000000/CL CC1002</v>
      </c>
      <c r="O851" s="236">
        <f t="shared" si="128"/>
        <v>0</v>
      </c>
      <c r="P851" s="236">
        <f t="shared" si="129"/>
        <v>0</v>
      </c>
      <c r="Q851" s="236">
        <f t="shared" si="129"/>
        <v>0</v>
      </c>
      <c r="R851" s="236">
        <f t="shared" si="129"/>
        <v>0</v>
      </c>
      <c r="S851" s="238">
        <f>IF(O851=1,0,IF(P851=1,'WHT Rates - MPEG HEVC VIA'!$H$3,IF(Q851=1,'WHT Rates - MPEG HEVC VIA'!$H$11,IF(R851=1,'Via Summary'!$B$9,_xlfn.XLOOKUP(D851,'WHT Rates'!$B$4:$B$56,'WHT Rates'!$C$4:$C$56)/100))))</f>
        <v>0.1</v>
      </c>
      <c r="T851" s="244">
        <f t="shared" si="130"/>
        <v>-160.91500000000002</v>
      </c>
      <c r="U851" s="238">
        <f>IF(O851=1,0,IF(P851=1,'WHT Rates - MPEG HEVC VIA'!$H$3,IF(Q851=1,'WHT Rates - MPEG HEVC VIA'!$H$11,IF(R851=1,'Via Summary'!$B$9,_xlfn.XLOOKUP(D851,'WHT Rates'!$B$4:$B$56,'WHT Rates'!$E$4:$E$56)/100))))</f>
        <v>0.1</v>
      </c>
      <c r="V851" s="244">
        <f t="shared" si="131"/>
        <v>0</v>
      </c>
      <c r="W851" s="251"/>
      <c r="X851" s="128">
        <f t="shared" si="124"/>
        <v>160.91999999999999</v>
      </c>
      <c r="Y851" s="128">
        <f t="shared" si="125"/>
        <v>0</v>
      </c>
      <c r="Z851" s="251"/>
      <c r="AA851" s="251"/>
      <c r="AB851" s="251"/>
    </row>
    <row r="852" spans="1:28" s="127" customFormat="1" x14ac:dyDescent="0.35">
      <c r="A852" s="214" t="s">
        <v>236</v>
      </c>
      <c r="B852" s="215">
        <v>114959</v>
      </c>
      <c r="C852" s="215" t="s">
        <v>24</v>
      </c>
      <c r="D852" s="215" t="s">
        <v>25</v>
      </c>
      <c r="E852" s="215">
        <v>70454950</v>
      </c>
      <c r="F852" s="215">
        <v>10</v>
      </c>
      <c r="G852" s="215" t="s">
        <v>700</v>
      </c>
      <c r="H852" s="221" t="s">
        <v>1866</v>
      </c>
      <c r="I852" s="234" t="s">
        <v>979</v>
      </c>
      <c r="J852" s="207">
        <v>149463.25</v>
      </c>
      <c r="K852" s="211"/>
      <c r="L852" s="127" t="str">
        <f t="shared" si="126"/>
        <v>0070454950000010</v>
      </c>
      <c r="M852" s="127">
        <f t="shared" si="132"/>
        <v>16</v>
      </c>
      <c r="N852" s="127" t="str">
        <f t="shared" si="127"/>
        <v>00000000/Z_DMA</v>
      </c>
      <c r="O852" s="236">
        <f t="shared" si="128"/>
        <v>0</v>
      </c>
      <c r="P852" s="236">
        <f t="shared" si="129"/>
        <v>0</v>
      </c>
      <c r="Q852" s="236">
        <f t="shared" si="129"/>
        <v>0</v>
      </c>
      <c r="R852" s="236">
        <f t="shared" si="129"/>
        <v>0</v>
      </c>
      <c r="S852" s="238">
        <f>IF(O852=1,0,IF(P852=1,'WHT Rates - MPEG HEVC VIA'!$H$3,IF(Q852=1,'WHT Rates - MPEG HEVC VIA'!$H$11,IF(R852=1,'Via Summary'!$B$9,_xlfn.XLOOKUP(D852,'WHT Rates'!$B$4:$B$56,'WHT Rates'!$C$4:$C$56)/100))))</f>
        <v>0.1</v>
      </c>
      <c r="T852" s="244">
        <f t="shared" si="130"/>
        <v>14946.325000000001</v>
      </c>
      <c r="U852" s="238">
        <f>IF(O852=1,0,IF(P852=1,'WHT Rates - MPEG HEVC VIA'!$H$3,IF(Q852=1,'WHT Rates - MPEG HEVC VIA'!$H$11,IF(R852=1,'Via Summary'!$B$9,_xlfn.XLOOKUP(D852,'WHT Rates'!$B$4:$B$56,'WHT Rates'!$E$4:$E$56)/100))))</f>
        <v>0.1</v>
      </c>
      <c r="V852" s="244">
        <f t="shared" si="131"/>
        <v>0</v>
      </c>
      <c r="W852" s="251"/>
      <c r="X852" s="128">
        <f t="shared" si="124"/>
        <v>-14946.33</v>
      </c>
      <c r="Y852" s="128">
        <f t="shared" si="125"/>
        <v>0</v>
      </c>
      <c r="Z852" s="251"/>
      <c r="AA852" s="251"/>
      <c r="AB852" s="251"/>
    </row>
    <row r="853" spans="1:28" s="127" customFormat="1" x14ac:dyDescent="0.35">
      <c r="A853" s="214" t="s">
        <v>236</v>
      </c>
      <c r="B853" s="215">
        <v>114959</v>
      </c>
      <c r="C853" s="215" t="s">
        <v>24</v>
      </c>
      <c r="D853" s="215" t="s">
        <v>25</v>
      </c>
      <c r="E853" s="215">
        <v>70454950</v>
      </c>
      <c r="F853" s="215">
        <v>20</v>
      </c>
      <c r="G853" s="215" t="s">
        <v>700</v>
      </c>
      <c r="H853" s="221" t="s">
        <v>1867</v>
      </c>
      <c r="I853" s="234" t="s">
        <v>979</v>
      </c>
      <c r="J853" s="207">
        <v>104296.02</v>
      </c>
      <c r="K853" s="211"/>
      <c r="L853" s="127" t="str">
        <f t="shared" si="126"/>
        <v>0070454950000020</v>
      </c>
      <c r="M853" s="127">
        <f t="shared" si="132"/>
        <v>16</v>
      </c>
      <c r="N853" s="127" t="str">
        <f t="shared" si="127"/>
        <v>00000000/Z_DMA</v>
      </c>
      <c r="O853" s="236">
        <f t="shared" si="128"/>
        <v>0</v>
      </c>
      <c r="P853" s="236">
        <f t="shared" si="129"/>
        <v>0</v>
      </c>
      <c r="Q853" s="236">
        <f t="shared" si="129"/>
        <v>0</v>
      </c>
      <c r="R853" s="236">
        <f t="shared" si="129"/>
        <v>0</v>
      </c>
      <c r="S853" s="238">
        <f>IF(O853=1,0,IF(P853=1,'WHT Rates - MPEG HEVC VIA'!$H$3,IF(Q853=1,'WHT Rates - MPEG HEVC VIA'!$H$11,IF(R853=1,'Via Summary'!$B$9,_xlfn.XLOOKUP(D853,'WHT Rates'!$B$4:$B$56,'WHT Rates'!$C$4:$C$56)/100))))</f>
        <v>0.1</v>
      </c>
      <c r="T853" s="244">
        <f t="shared" si="130"/>
        <v>10429.602000000001</v>
      </c>
      <c r="U853" s="238">
        <f>IF(O853=1,0,IF(P853=1,'WHT Rates - MPEG HEVC VIA'!$H$3,IF(Q853=1,'WHT Rates - MPEG HEVC VIA'!$H$11,IF(R853=1,'Via Summary'!$B$9,_xlfn.XLOOKUP(D853,'WHT Rates'!$B$4:$B$56,'WHT Rates'!$E$4:$E$56)/100))))</f>
        <v>0.1</v>
      </c>
      <c r="V853" s="244">
        <f t="shared" si="131"/>
        <v>0</v>
      </c>
      <c r="W853" s="251"/>
      <c r="X853" s="128">
        <f t="shared" si="124"/>
        <v>-10429.6</v>
      </c>
      <c r="Y853" s="128">
        <f t="shared" si="125"/>
        <v>0</v>
      </c>
      <c r="Z853" s="251"/>
      <c r="AA853" s="251"/>
      <c r="AB853" s="251"/>
    </row>
    <row r="854" spans="1:28" s="127" customFormat="1" x14ac:dyDescent="0.35">
      <c r="A854" s="214" t="s">
        <v>236</v>
      </c>
      <c r="B854" s="215">
        <v>114959</v>
      </c>
      <c r="C854" s="215" t="s">
        <v>24</v>
      </c>
      <c r="D854" s="215" t="s">
        <v>25</v>
      </c>
      <c r="E854" s="215">
        <v>70454950</v>
      </c>
      <c r="F854" s="215">
        <v>30</v>
      </c>
      <c r="G854" s="215" t="s">
        <v>700</v>
      </c>
      <c r="H854" s="221" t="s">
        <v>1868</v>
      </c>
      <c r="I854" s="234" t="s">
        <v>979</v>
      </c>
      <c r="J854" s="207">
        <v>8437.5</v>
      </c>
      <c r="K854" s="211"/>
      <c r="L854" s="127" t="str">
        <f t="shared" si="126"/>
        <v>0070454950000030</v>
      </c>
      <c r="M854" s="127">
        <f t="shared" si="132"/>
        <v>16</v>
      </c>
      <c r="N854" s="127" t="str">
        <f t="shared" si="127"/>
        <v>00000000/Z_DMA</v>
      </c>
      <c r="O854" s="236">
        <f t="shared" si="128"/>
        <v>0</v>
      </c>
      <c r="P854" s="236">
        <f t="shared" si="129"/>
        <v>0</v>
      </c>
      <c r="Q854" s="236">
        <f t="shared" si="129"/>
        <v>0</v>
      </c>
      <c r="R854" s="236">
        <f t="shared" si="129"/>
        <v>0</v>
      </c>
      <c r="S854" s="238">
        <f>IF(O854=1,0,IF(P854=1,'WHT Rates - MPEG HEVC VIA'!$H$3,IF(Q854=1,'WHT Rates - MPEG HEVC VIA'!$H$11,IF(R854=1,'Via Summary'!$B$9,_xlfn.XLOOKUP(D854,'WHT Rates'!$B$4:$B$56,'WHT Rates'!$C$4:$C$56)/100))))</f>
        <v>0.1</v>
      </c>
      <c r="T854" s="244">
        <f t="shared" si="130"/>
        <v>843.75</v>
      </c>
      <c r="U854" s="238">
        <f>IF(O854=1,0,IF(P854=1,'WHT Rates - MPEG HEVC VIA'!$H$3,IF(Q854=1,'WHT Rates - MPEG HEVC VIA'!$H$11,IF(R854=1,'Via Summary'!$B$9,_xlfn.XLOOKUP(D854,'WHT Rates'!$B$4:$B$56,'WHT Rates'!$E$4:$E$56)/100))))</f>
        <v>0.1</v>
      </c>
      <c r="V854" s="244">
        <f t="shared" si="131"/>
        <v>0</v>
      </c>
      <c r="W854" s="251"/>
      <c r="X854" s="128">
        <f t="shared" si="124"/>
        <v>-843.75</v>
      </c>
      <c r="Y854" s="128">
        <f t="shared" si="125"/>
        <v>0</v>
      </c>
      <c r="Z854" s="251"/>
      <c r="AA854" s="251"/>
      <c r="AB854" s="251"/>
    </row>
    <row r="855" spans="1:28" s="127" customFormat="1" x14ac:dyDescent="0.35">
      <c r="A855" s="214" t="s">
        <v>954</v>
      </c>
      <c r="B855" s="215">
        <v>129083</v>
      </c>
      <c r="C855" s="215" t="s">
        <v>24</v>
      </c>
      <c r="D855" s="215" t="s">
        <v>25</v>
      </c>
      <c r="E855" s="215">
        <v>70454832</v>
      </c>
      <c r="F855" s="215">
        <v>10</v>
      </c>
      <c r="G855" s="215" t="s">
        <v>694</v>
      </c>
      <c r="H855" s="221" t="s">
        <v>1869</v>
      </c>
      <c r="I855" s="234" t="s">
        <v>979</v>
      </c>
      <c r="J855" s="207">
        <v>68154.3</v>
      </c>
      <c r="K855" s="211"/>
      <c r="L855" s="127" t="str">
        <f t="shared" si="126"/>
        <v>0070454832000010</v>
      </c>
      <c r="M855" s="127">
        <f t="shared" si="132"/>
        <v>16</v>
      </c>
      <c r="N855" s="127" t="str">
        <f t="shared" si="127"/>
        <v>00000000/Z_DTV</v>
      </c>
      <c r="O855" s="236">
        <f t="shared" si="128"/>
        <v>0</v>
      </c>
      <c r="P855" s="236">
        <f t="shared" si="129"/>
        <v>0</v>
      </c>
      <c r="Q855" s="236">
        <f t="shared" si="129"/>
        <v>0</v>
      </c>
      <c r="R855" s="236">
        <f t="shared" si="129"/>
        <v>0</v>
      </c>
      <c r="S855" s="238">
        <f>IF(O855=1,0,IF(P855=1,'WHT Rates - MPEG HEVC VIA'!$H$3,IF(Q855=1,'WHT Rates - MPEG HEVC VIA'!$H$11,IF(R855=1,'Via Summary'!$B$9,_xlfn.XLOOKUP(D855,'WHT Rates'!$B$4:$B$56,'WHT Rates'!$C$4:$C$56)/100))))</f>
        <v>0.1</v>
      </c>
      <c r="T855" s="244">
        <f t="shared" si="130"/>
        <v>6815.43</v>
      </c>
      <c r="U855" s="238">
        <f>IF(O855=1,0,IF(P855=1,'WHT Rates - MPEG HEVC VIA'!$H$3,IF(Q855=1,'WHT Rates - MPEG HEVC VIA'!$H$11,IF(R855=1,'Via Summary'!$B$9,_xlfn.XLOOKUP(D855,'WHT Rates'!$B$4:$B$56,'WHT Rates'!$E$4:$E$56)/100))))</f>
        <v>0.1</v>
      </c>
      <c r="V855" s="244">
        <f t="shared" si="131"/>
        <v>0</v>
      </c>
      <c r="W855" s="251"/>
      <c r="X855" s="128">
        <f t="shared" si="124"/>
        <v>-6815.43</v>
      </c>
      <c r="Y855" s="128">
        <f t="shared" si="125"/>
        <v>0</v>
      </c>
      <c r="Z855" s="251"/>
      <c r="AA855" s="251"/>
      <c r="AB855" s="251"/>
    </row>
    <row r="856" spans="1:28" s="127" customFormat="1" x14ac:dyDescent="0.35">
      <c r="A856" s="214" t="s">
        <v>517</v>
      </c>
      <c r="B856" s="215">
        <v>127574</v>
      </c>
      <c r="C856" s="215" t="s">
        <v>24</v>
      </c>
      <c r="D856" s="215" t="s">
        <v>25</v>
      </c>
      <c r="E856" s="215">
        <v>70455016</v>
      </c>
      <c r="F856" s="215">
        <v>10</v>
      </c>
      <c r="G856" s="215" t="s">
        <v>717</v>
      </c>
      <c r="H856" s="221" t="s">
        <v>1870</v>
      </c>
      <c r="I856" s="234" t="s">
        <v>979</v>
      </c>
      <c r="J856" s="207">
        <v>7997.4</v>
      </c>
      <c r="K856" s="211"/>
      <c r="L856" s="127" t="str">
        <f t="shared" si="126"/>
        <v>0070455016000010</v>
      </c>
      <c r="M856" s="127">
        <f t="shared" si="132"/>
        <v>16</v>
      </c>
      <c r="N856" s="127" t="str">
        <f t="shared" si="127"/>
        <v>00000000/Z_DMT</v>
      </c>
      <c r="O856" s="236">
        <f t="shared" si="128"/>
        <v>0</v>
      </c>
      <c r="P856" s="236">
        <f t="shared" si="129"/>
        <v>0</v>
      </c>
      <c r="Q856" s="236">
        <f t="shared" si="129"/>
        <v>0</v>
      </c>
      <c r="R856" s="236">
        <f t="shared" si="129"/>
        <v>0</v>
      </c>
      <c r="S856" s="238">
        <f>IF(O856=1,0,IF(P856=1,'WHT Rates - MPEG HEVC VIA'!$H$3,IF(Q856=1,'WHT Rates - MPEG HEVC VIA'!$H$11,IF(R856=1,'Via Summary'!$B$9,_xlfn.XLOOKUP(D856,'WHT Rates'!$B$4:$B$56,'WHT Rates'!$C$4:$C$56)/100))))</f>
        <v>0.1</v>
      </c>
      <c r="T856" s="244">
        <f t="shared" si="130"/>
        <v>799.74</v>
      </c>
      <c r="U856" s="238">
        <f>IF(O856=1,0,IF(P856=1,'WHT Rates - MPEG HEVC VIA'!$H$3,IF(Q856=1,'WHT Rates - MPEG HEVC VIA'!$H$11,IF(R856=1,'Via Summary'!$B$9,_xlfn.XLOOKUP(D856,'WHT Rates'!$B$4:$B$56,'WHT Rates'!$E$4:$E$56)/100))))</f>
        <v>0.1</v>
      </c>
      <c r="V856" s="244">
        <f t="shared" si="131"/>
        <v>0</v>
      </c>
      <c r="W856" s="251"/>
      <c r="X856" s="128">
        <f t="shared" si="124"/>
        <v>-799.74</v>
      </c>
      <c r="Y856" s="128">
        <f t="shared" si="125"/>
        <v>0</v>
      </c>
      <c r="Z856" s="251"/>
      <c r="AA856" s="251"/>
      <c r="AB856" s="251"/>
    </row>
    <row r="857" spans="1:28" s="127" customFormat="1" x14ac:dyDescent="0.35">
      <c r="A857" s="214" t="s">
        <v>429</v>
      </c>
      <c r="B857" s="215">
        <v>127822</v>
      </c>
      <c r="C857" s="215" t="s">
        <v>24</v>
      </c>
      <c r="D857" s="215" t="s">
        <v>25</v>
      </c>
      <c r="E857" s="215">
        <v>70455107</v>
      </c>
      <c r="F857" s="215">
        <v>10</v>
      </c>
      <c r="G857" s="215" t="s">
        <v>700</v>
      </c>
      <c r="H857" s="221" t="s">
        <v>1871</v>
      </c>
      <c r="I857" s="234" t="s">
        <v>979</v>
      </c>
      <c r="J857" s="207">
        <v>123346.36</v>
      </c>
      <c r="K857" s="211"/>
      <c r="L857" s="127" t="str">
        <f t="shared" si="126"/>
        <v>0070455107000010</v>
      </c>
      <c r="M857" s="127">
        <f t="shared" si="132"/>
        <v>16</v>
      </c>
      <c r="N857" s="127" t="str">
        <f t="shared" si="127"/>
        <v>00000000/Z_DMA</v>
      </c>
      <c r="O857" s="236">
        <f t="shared" si="128"/>
        <v>0</v>
      </c>
      <c r="P857" s="236">
        <f t="shared" si="129"/>
        <v>0</v>
      </c>
      <c r="Q857" s="236">
        <f t="shared" si="129"/>
        <v>0</v>
      </c>
      <c r="R857" s="236">
        <f t="shared" si="129"/>
        <v>0</v>
      </c>
      <c r="S857" s="238">
        <f>IF(O857=1,0,IF(P857=1,'WHT Rates - MPEG HEVC VIA'!$H$3,IF(Q857=1,'WHT Rates - MPEG HEVC VIA'!$H$11,IF(R857=1,'Via Summary'!$B$9,_xlfn.XLOOKUP(D857,'WHT Rates'!$B$4:$B$56,'WHT Rates'!$C$4:$C$56)/100))))</f>
        <v>0.1</v>
      </c>
      <c r="T857" s="244">
        <f t="shared" si="130"/>
        <v>12334.636</v>
      </c>
      <c r="U857" s="238">
        <f>IF(O857=1,0,IF(P857=1,'WHT Rates - MPEG HEVC VIA'!$H$3,IF(Q857=1,'WHT Rates - MPEG HEVC VIA'!$H$11,IF(R857=1,'Via Summary'!$B$9,_xlfn.XLOOKUP(D857,'WHT Rates'!$B$4:$B$56,'WHT Rates'!$E$4:$E$56)/100))))</f>
        <v>0.1</v>
      </c>
      <c r="V857" s="244">
        <f t="shared" si="131"/>
        <v>0</v>
      </c>
      <c r="W857" s="251"/>
      <c r="X857" s="128">
        <f t="shared" si="124"/>
        <v>-12334.64</v>
      </c>
      <c r="Y857" s="128">
        <f t="shared" si="125"/>
        <v>0</v>
      </c>
      <c r="Z857" s="251"/>
      <c r="AA857" s="251"/>
      <c r="AB857" s="251"/>
    </row>
    <row r="858" spans="1:28" s="127" customFormat="1" x14ac:dyDescent="0.35">
      <c r="A858" s="214" t="s">
        <v>550</v>
      </c>
      <c r="B858" s="215">
        <v>124421</v>
      </c>
      <c r="C858" s="215" t="s">
        <v>24</v>
      </c>
      <c r="D858" s="215" t="s">
        <v>25</v>
      </c>
      <c r="E858" s="215">
        <v>70454982</v>
      </c>
      <c r="F858" s="215">
        <v>10</v>
      </c>
      <c r="G858" s="215" t="s">
        <v>727</v>
      </c>
      <c r="H858" s="221" t="s">
        <v>1872</v>
      </c>
      <c r="I858" s="234" t="s">
        <v>984</v>
      </c>
      <c r="J858" s="207">
        <v>18000</v>
      </c>
      <c r="K858" s="211"/>
      <c r="L858" s="127" t="str">
        <f t="shared" si="126"/>
        <v>0070454982000010</v>
      </c>
      <c r="M858" s="127">
        <f t="shared" si="132"/>
        <v>16</v>
      </c>
      <c r="N858" s="127" t="str">
        <f t="shared" si="127"/>
        <v>00000000/Z_MSP</v>
      </c>
      <c r="O858" s="236">
        <f t="shared" si="128"/>
        <v>0</v>
      </c>
      <c r="P858" s="236">
        <f t="shared" si="129"/>
        <v>0</v>
      </c>
      <c r="Q858" s="236">
        <f t="shared" si="129"/>
        <v>0</v>
      </c>
      <c r="R858" s="236">
        <f t="shared" si="129"/>
        <v>0</v>
      </c>
      <c r="S858" s="238">
        <f>IF(O858=1,0,IF(P858=1,'WHT Rates - MPEG HEVC VIA'!$H$3,IF(Q858=1,'WHT Rates - MPEG HEVC VIA'!$H$11,IF(R858=1,'Via Summary'!$B$9,_xlfn.XLOOKUP(D858,'WHT Rates'!$B$4:$B$56,'WHT Rates'!$C$4:$C$56)/100))))</f>
        <v>0.1</v>
      </c>
      <c r="T858" s="244">
        <f t="shared" si="130"/>
        <v>1800</v>
      </c>
      <c r="U858" s="238">
        <f>IF(O858=1,0,IF(P858=1,'WHT Rates - MPEG HEVC VIA'!$H$3,IF(Q858=1,'WHT Rates - MPEG HEVC VIA'!$H$11,IF(R858=1,'Via Summary'!$B$9,_xlfn.XLOOKUP(D858,'WHT Rates'!$B$4:$B$56,'WHT Rates'!$E$4:$E$56)/100))))</f>
        <v>0.1</v>
      </c>
      <c r="V858" s="244">
        <f t="shared" si="131"/>
        <v>0</v>
      </c>
      <c r="W858" s="251"/>
      <c r="X858" s="128">
        <f t="shared" si="124"/>
        <v>-1800</v>
      </c>
      <c r="Y858" s="128">
        <f t="shared" si="125"/>
        <v>0</v>
      </c>
      <c r="Z858" s="251"/>
      <c r="AA858" s="251"/>
      <c r="AB858" s="251"/>
    </row>
    <row r="859" spans="1:28" s="127" customFormat="1" x14ac:dyDescent="0.35">
      <c r="A859" s="214" t="s">
        <v>550</v>
      </c>
      <c r="B859" s="215">
        <v>124421</v>
      </c>
      <c r="C859" s="215" t="s">
        <v>24</v>
      </c>
      <c r="D859" s="215" t="s">
        <v>25</v>
      </c>
      <c r="E859" s="215">
        <v>70454995</v>
      </c>
      <c r="F859" s="215">
        <v>10</v>
      </c>
      <c r="G859" s="215" t="s">
        <v>727</v>
      </c>
      <c r="H859" s="221" t="s">
        <v>1873</v>
      </c>
      <c r="I859" s="234" t="s">
        <v>985</v>
      </c>
      <c r="J859" s="207">
        <v>18000</v>
      </c>
      <c r="K859" s="211"/>
      <c r="L859" s="127" t="str">
        <f t="shared" si="126"/>
        <v>0070454995000010</v>
      </c>
      <c r="M859" s="127">
        <f t="shared" si="132"/>
        <v>16</v>
      </c>
      <c r="N859" s="127" t="str">
        <f t="shared" si="127"/>
        <v>00000000/Z_MSP</v>
      </c>
      <c r="O859" s="236">
        <f t="shared" si="128"/>
        <v>0</v>
      </c>
      <c r="P859" s="236">
        <f t="shared" si="129"/>
        <v>0</v>
      </c>
      <c r="Q859" s="236">
        <f t="shared" si="129"/>
        <v>0</v>
      </c>
      <c r="R859" s="236">
        <f t="shared" si="129"/>
        <v>0</v>
      </c>
      <c r="S859" s="238">
        <f>IF(O859=1,0,IF(P859=1,'WHT Rates - MPEG HEVC VIA'!$H$3,IF(Q859=1,'WHT Rates - MPEG HEVC VIA'!$H$11,IF(R859=1,'Via Summary'!$B$9,_xlfn.XLOOKUP(D859,'WHT Rates'!$B$4:$B$56,'WHT Rates'!$C$4:$C$56)/100))))</f>
        <v>0.1</v>
      </c>
      <c r="T859" s="244">
        <f t="shared" si="130"/>
        <v>1800</v>
      </c>
      <c r="U859" s="238">
        <f>IF(O859=1,0,IF(P859=1,'WHT Rates - MPEG HEVC VIA'!$H$3,IF(Q859=1,'WHT Rates - MPEG HEVC VIA'!$H$11,IF(R859=1,'Via Summary'!$B$9,_xlfn.XLOOKUP(D859,'WHT Rates'!$B$4:$B$56,'WHT Rates'!$E$4:$E$56)/100))))</f>
        <v>0.1</v>
      </c>
      <c r="V859" s="244">
        <f t="shared" si="131"/>
        <v>0</v>
      </c>
      <c r="W859" s="251"/>
      <c r="X859" s="128">
        <f t="shared" si="124"/>
        <v>-1800</v>
      </c>
      <c r="Y859" s="128">
        <f t="shared" si="125"/>
        <v>0</v>
      </c>
      <c r="Z859" s="251"/>
      <c r="AA859" s="251"/>
      <c r="AB859" s="251"/>
    </row>
    <row r="860" spans="1:28" s="127" customFormat="1" x14ac:dyDescent="0.35">
      <c r="A860" s="214" t="s">
        <v>550</v>
      </c>
      <c r="B860" s="215">
        <v>124421</v>
      </c>
      <c r="C860" s="215" t="s">
        <v>24</v>
      </c>
      <c r="D860" s="215" t="s">
        <v>25</v>
      </c>
      <c r="E860" s="215">
        <v>70455008</v>
      </c>
      <c r="F860" s="215">
        <v>10</v>
      </c>
      <c r="G860" s="215" t="s">
        <v>727</v>
      </c>
      <c r="H860" s="221" t="s">
        <v>1874</v>
      </c>
      <c r="I860" s="234" t="s">
        <v>986</v>
      </c>
      <c r="J860" s="207">
        <v>18000</v>
      </c>
      <c r="K860" s="211"/>
      <c r="L860" s="127" t="str">
        <f t="shared" si="126"/>
        <v>0070455008000010</v>
      </c>
      <c r="M860" s="127">
        <f t="shared" si="132"/>
        <v>16</v>
      </c>
      <c r="N860" s="127" t="str">
        <f t="shared" si="127"/>
        <v>00000000/Z_MSP</v>
      </c>
      <c r="O860" s="236">
        <f t="shared" si="128"/>
        <v>0</v>
      </c>
      <c r="P860" s="236">
        <f t="shared" si="129"/>
        <v>0</v>
      </c>
      <c r="Q860" s="236">
        <f t="shared" si="129"/>
        <v>0</v>
      </c>
      <c r="R860" s="236">
        <f t="shared" si="129"/>
        <v>0</v>
      </c>
      <c r="S860" s="238">
        <f>IF(O860=1,0,IF(P860=1,'WHT Rates - MPEG HEVC VIA'!$H$3,IF(Q860=1,'WHT Rates - MPEG HEVC VIA'!$H$11,IF(R860=1,'Via Summary'!$B$9,_xlfn.XLOOKUP(D860,'WHT Rates'!$B$4:$B$56,'WHT Rates'!$C$4:$C$56)/100))))</f>
        <v>0.1</v>
      </c>
      <c r="T860" s="244">
        <f t="shared" si="130"/>
        <v>1800</v>
      </c>
      <c r="U860" s="238">
        <f>IF(O860=1,0,IF(P860=1,'WHT Rates - MPEG HEVC VIA'!$H$3,IF(Q860=1,'WHT Rates - MPEG HEVC VIA'!$H$11,IF(R860=1,'Via Summary'!$B$9,_xlfn.XLOOKUP(D860,'WHT Rates'!$B$4:$B$56,'WHT Rates'!$E$4:$E$56)/100))))</f>
        <v>0.1</v>
      </c>
      <c r="V860" s="244">
        <f t="shared" si="131"/>
        <v>0</v>
      </c>
      <c r="W860" s="251"/>
      <c r="X860" s="128">
        <f t="shared" si="124"/>
        <v>-1800</v>
      </c>
      <c r="Y860" s="128">
        <f t="shared" si="125"/>
        <v>0</v>
      </c>
      <c r="Z860" s="251"/>
      <c r="AA860" s="251"/>
      <c r="AB860" s="251"/>
    </row>
    <row r="861" spans="1:28" s="127" customFormat="1" x14ac:dyDescent="0.35">
      <c r="A861" s="214" t="s">
        <v>302</v>
      </c>
      <c r="B861" s="215">
        <v>125835</v>
      </c>
      <c r="C861" s="215" t="s">
        <v>24</v>
      </c>
      <c r="D861" s="215" t="s">
        <v>25</v>
      </c>
      <c r="E861" s="215">
        <v>70454847</v>
      </c>
      <c r="F861" s="215">
        <v>10</v>
      </c>
      <c r="G861" s="215" t="s">
        <v>757</v>
      </c>
      <c r="H861" s="221" t="s">
        <v>1875</v>
      </c>
      <c r="I861" s="234" t="s">
        <v>979</v>
      </c>
      <c r="J861" s="207">
        <v>8538.2999999999993</v>
      </c>
      <c r="K861" s="211"/>
      <c r="L861" s="127" t="str">
        <f t="shared" si="126"/>
        <v>0070454847000010</v>
      </c>
      <c r="M861" s="127">
        <f t="shared" si="132"/>
        <v>16</v>
      </c>
      <c r="N861" s="127" t="str">
        <f t="shared" si="127"/>
        <v>00000000/Z_DVT</v>
      </c>
      <c r="O861" s="236">
        <f t="shared" si="128"/>
        <v>0</v>
      </c>
      <c r="P861" s="236">
        <f t="shared" si="129"/>
        <v>0</v>
      </c>
      <c r="Q861" s="236">
        <f t="shared" si="129"/>
        <v>0</v>
      </c>
      <c r="R861" s="236">
        <f t="shared" si="129"/>
        <v>0</v>
      </c>
      <c r="S861" s="238">
        <f>IF(O861=1,0,IF(P861=1,'WHT Rates - MPEG HEVC VIA'!$H$3,IF(Q861=1,'WHT Rates - MPEG HEVC VIA'!$H$11,IF(R861=1,'Via Summary'!$B$9,_xlfn.XLOOKUP(D861,'WHT Rates'!$B$4:$B$56,'WHT Rates'!$C$4:$C$56)/100))))</f>
        <v>0.1</v>
      </c>
      <c r="T861" s="244">
        <f t="shared" si="130"/>
        <v>853.82999999999993</v>
      </c>
      <c r="U861" s="238">
        <f>IF(O861=1,0,IF(P861=1,'WHT Rates - MPEG HEVC VIA'!$H$3,IF(Q861=1,'WHT Rates - MPEG HEVC VIA'!$H$11,IF(R861=1,'Via Summary'!$B$9,_xlfn.XLOOKUP(D861,'WHT Rates'!$B$4:$B$56,'WHT Rates'!$E$4:$E$56)/100))))</f>
        <v>0.1</v>
      </c>
      <c r="V861" s="244">
        <f t="shared" si="131"/>
        <v>0</v>
      </c>
      <c r="W861" s="251"/>
      <c r="X861" s="128">
        <f t="shared" si="124"/>
        <v>-853.83</v>
      </c>
      <c r="Y861" s="128">
        <f t="shared" si="125"/>
        <v>0</v>
      </c>
      <c r="Z861" s="251"/>
      <c r="AA861" s="251"/>
      <c r="AB861" s="251"/>
    </row>
    <row r="862" spans="1:28" s="127" customFormat="1" x14ac:dyDescent="0.35">
      <c r="A862" s="214" t="s">
        <v>289</v>
      </c>
      <c r="B862" s="215">
        <v>124790</v>
      </c>
      <c r="C862" s="215" t="s">
        <v>24</v>
      </c>
      <c r="D862" s="215" t="s">
        <v>25</v>
      </c>
      <c r="E862" s="215">
        <v>70455073</v>
      </c>
      <c r="F862" s="215">
        <v>10</v>
      </c>
      <c r="G862" s="215" t="s">
        <v>700</v>
      </c>
      <c r="H862" s="221" t="s">
        <v>1876</v>
      </c>
      <c r="I862" s="234" t="s">
        <v>979</v>
      </c>
      <c r="J862" s="207">
        <v>37574.29</v>
      </c>
      <c r="K862" s="211"/>
      <c r="L862" s="127" t="str">
        <f t="shared" si="126"/>
        <v>0070455073000010</v>
      </c>
      <c r="M862" s="127">
        <f t="shared" si="132"/>
        <v>16</v>
      </c>
      <c r="N862" s="127" t="str">
        <f t="shared" si="127"/>
        <v>00000000/Z_DMA</v>
      </c>
      <c r="O862" s="236">
        <f t="shared" si="128"/>
        <v>0</v>
      </c>
      <c r="P862" s="236">
        <f t="shared" si="129"/>
        <v>0</v>
      </c>
      <c r="Q862" s="236">
        <f t="shared" si="129"/>
        <v>0</v>
      </c>
      <c r="R862" s="236">
        <f t="shared" si="129"/>
        <v>0</v>
      </c>
      <c r="S862" s="238">
        <f>IF(O862=1,0,IF(P862=1,'WHT Rates - MPEG HEVC VIA'!$H$3,IF(Q862=1,'WHT Rates - MPEG HEVC VIA'!$H$11,IF(R862=1,'Via Summary'!$B$9,_xlfn.XLOOKUP(D862,'WHT Rates'!$B$4:$B$56,'WHT Rates'!$C$4:$C$56)/100))))</f>
        <v>0.1</v>
      </c>
      <c r="T862" s="244">
        <f t="shared" si="130"/>
        <v>3757.4290000000001</v>
      </c>
      <c r="U862" s="238">
        <f>IF(O862=1,0,IF(P862=1,'WHT Rates - MPEG HEVC VIA'!$H$3,IF(Q862=1,'WHT Rates - MPEG HEVC VIA'!$H$11,IF(R862=1,'Via Summary'!$B$9,_xlfn.XLOOKUP(D862,'WHT Rates'!$B$4:$B$56,'WHT Rates'!$E$4:$E$56)/100))))</f>
        <v>0.1</v>
      </c>
      <c r="V862" s="244">
        <f t="shared" si="131"/>
        <v>0</v>
      </c>
      <c r="W862" s="251"/>
      <c r="X862" s="128">
        <f t="shared" si="124"/>
        <v>-3757.43</v>
      </c>
      <c r="Y862" s="128">
        <f t="shared" si="125"/>
        <v>0</v>
      </c>
      <c r="Z862" s="251"/>
      <c r="AA862" s="251"/>
      <c r="AB862" s="251"/>
    </row>
    <row r="863" spans="1:28" s="127" customFormat="1" x14ac:dyDescent="0.35">
      <c r="A863" s="214" t="s">
        <v>40</v>
      </c>
      <c r="B863" s="215">
        <v>105076</v>
      </c>
      <c r="C863" s="215" t="s">
        <v>24</v>
      </c>
      <c r="D863" s="215" t="s">
        <v>25</v>
      </c>
      <c r="E863" s="215">
        <v>70455100</v>
      </c>
      <c r="F863" s="215">
        <v>10</v>
      </c>
      <c r="G863" s="215" t="s">
        <v>702</v>
      </c>
      <c r="H863" s="221" t="s">
        <v>1877</v>
      </c>
      <c r="I863" s="234" t="s">
        <v>979</v>
      </c>
      <c r="J863" s="207">
        <v>140092.20000000001</v>
      </c>
      <c r="K863" s="211"/>
      <c r="L863" s="127" t="str">
        <f t="shared" si="126"/>
        <v>0070455100000010</v>
      </c>
      <c r="M863" s="127">
        <f t="shared" si="132"/>
        <v>16</v>
      </c>
      <c r="N863" s="127" t="str">
        <f t="shared" si="127"/>
        <v>00000000/Z_STBIP</v>
      </c>
      <c r="O863" s="236">
        <f t="shared" si="128"/>
        <v>0</v>
      </c>
      <c r="P863" s="236">
        <f t="shared" si="129"/>
        <v>0</v>
      </c>
      <c r="Q863" s="236">
        <f t="shared" si="129"/>
        <v>0</v>
      </c>
      <c r="R863" s="236">
        <f t="shared" si="129"/>
        <v>0</v>
      </c>
      <c r="S863" s="238">
        <f>IF(O863=1,0,IF(P863=1,'WHT Rates - MPEG HEVC VIA'!$H$3,IF(Q863=1,'WHT Rates - MPEG HEVC VIA'!$H$11,IF(R863=1,'Via Summary'!$B$9,_xlfn.XLOOKUP(D863,'WHT Rates'!$B$4:$B$56,'WHT Rates'!$C$4:$C$56)/100))))</f>
        <v>0.1</v>
      </c>
      <c r="T863" s="244">
        <f t="shared" si="130"/>
        <v>14009.220000000001</v>
      </c>
      <c r="U863" s="238">
        <f>IF(O863=1,0,IF(P863=1,'WHT Rates - MPEG HEVC VIA'!$H$3,IF(Q863=1,'WHT Rates - MPEG HEVC VIA'!$H$11,IF(R863=1,'Via Summary'!$B$9,_xlfn.XLOOKUP(D863,'WHT Rates'!$B$4:$B$56,'WHT Rates'!$E$4:$E$56)/100))))</f>
        <v>0.1</v>
      </c>
      <c r="V863" s="244">
        <f t="shared" si="131"/>
        <v>0</v>
      </c>
      <c r="W863" s="251"/>
      <c r="X863" s="128">
        <f t="shared" si="124"/>
        <v>-14009.22</v>
      </c>
      <c r="Y863" s="128">
        <f t="shared" si="125"/>
        <v>0</v>
      </c>
      <c r="Z863" s="251"/>
      <c r="AA863" s="251"/>
      <c r="AB863" s="251"/>
    </row>
    <row r="864" spans="1:28" s="127" customFormat="1" x14ac:dyDescent="0.35">
      <c r="A864" s="214" t="s">
        <v>40</v>
      </c>
      <c r="B864" s="215">
        <v>105076</v>
      </c>
      <c r="C864" s="215" t="s">
        <v>24</v>
      </c>
      <c r="D864" s="215" t="s">
        <v>25</v>
      </c>
      <c r="E864" s="215">
        <v>70455100</v>
      </c>
      <c r="F864" s="215">
        <v>20</v>
      </c>
      <c r="G864" s="215" t="s">
        <v>728</v>
      </c>
      <c r="H864" s="221" t="s">
        <v>1878</v>
      </c>
      <c r="I864" s="234" t="s">
        <v>979</v>
      </c>
      <c r="J864" s="207">
        <v>1797.11</v>
      </c>
      <c r="K864" s="211"/>
      <c r="L864" s="127" t="str">
        <f t="shared" si="126"/>
        <v>0070455100000020</v>
      </c>
      <c r="M864" s="127">
        <f t="shared" si="132"/>
        <v>16</v>
      </c>
      <c r="N864" s="127" t="str">
        <f t="shared" si="127"/>
        <v>00000000/Z_DTMB</v>
      </c>
      <c r="O864" s="236">
        <f t="shared" si="128"/>
        <v>0</v>
      </c>
      <c r="P864" s="236">
        <f t="shared" si="129"/>
        <v>0</v>
      </c>
      <c r="Q864" s="236">
        <f t="shared" si="129"/>
        <v>0</v>
      </c>
      <c r="R864" s="236">
        <f t="shared" si="129"/>
        <v>0</v>
      </c>
      <c r="S864" s="238">
        <f>IF(O864=1,0,IF(P864=1,'WHT Rates - MPEG HEVC VIA'!$H$3,IF(Q864=1,'WHT Rates - MPEG HEVC VIA'!$H$11,IF(R864=1,'Via Summary'!$B$9,_xlfn.XLOOKUP(D864,'WHT Rates'!$B$4:$B$56,'WHT Rates'!$C$4:$C$56)/100))))</f>
        <v>0.1</v>
      </c>
      <c r="T864" s="244">
        <f t="shared" si="130"/>
        <v>179.71100000000001</v>
      </c>
      <c r="U864" s="238">
        <f>IF(O864=1,0,IF(P864=1,'WHT Rates - MPEG HEVC VIA'!$H$3,IF(Q864=1,'WHT Rates - MPEG HEVC VIA'!$H$11,IF(R864=1,'Via Summary'!$B$9,_xlfn.XLOOKUP(D864,'WHT Rates'!$B$4:$B$56,'WHT Rates'!$E$4:$E$56)/100))))</f>
        <v>0.1</v>
      </c>
      <c r="V864" s="244">
        <f t="shared" si="131"/>
        <v>0</v>
      </c>
      <c r="W864" s="251"/>
      <c r="X864" s="128">
        <f t="shared" si="124"/>
        <v>-179.71</v>
      </c>
      <c r="Y864" s="128">
        <f t="shared" si="125"/>
        <v>0</v>
      </c>
      <c r="Z864" s="251"/>
      <c r="AA864" s="251"/>
      <c r="AB864" s="251"/>
    </row>
    <row r="865" spans="1:28" s="127" customFormat="1" x14ac:dyDescent="0.35">
      <c r="A865" s="214" t="s">
        <v>40</v>
      </c>
      <c r="B865" s="215">
        <v>105076</v>
      </c>
      <c r="C865" s="215" t="s">
        <v>24</v>
      </c>
      <c r="D865" s="215" t="s">
        <v>25</v>
      </c>
      <c r="E865" s="215">
        <v>70455100</v>
      </c>
      <c r="F865" s="215">
        <v>30</v>
      </c>
      <c r="G865" s="215" t="s">
        <v>718</v>
      </c>
      <c r="H865" s="221" t="s">
        <v>1879</v>
      </c>
      <c r="I865" s="234" t="s">
        <v>979</v>
      </c>
      <c r="J865" s="207">
        <v>1761433.38</v>
      </c>
      <c r="K865" s="211"/>
      <c r="L865" s="127" t="str">
        <f t="shared" si="126"/>
        <v>0070455100000030</v>
      </c>
      <c r="M865" s="127">
        <f t="shared" si="132"/>
        <v>16</v>
      </c>
      <c r="N865" s="127" t="str">
        <f t="shared" si="127"/>
        <v>00000000/Z_DTB</v>
      </c>
      <c r="O865" s="236">
        <f t="shared" si="128"/>
        <v>0</v>
      </c>
      <c r="P865" s="236">
        <f t="shared" si="129"/>
        <v>0</v>
      </c>
      <c r="Q865" s="236">
        <f t="shared" si="129"/>
        <v>0</v>
      </c>
      <c r="R865" s="236">
        <f t="shared" si="129"/>
        <v>0</v>
      </c>
      <c r="S865" s="238">
        <f>IF(O865=1,0,IF(P865=1,'WHT Rates - MPEG HEVC VIA'!$H$3,IF(Q865=1,'WHT Rates - MPEG HEVC VIA'!$H$11,IF(R865=1,'Via Summary'!$B$9,_xlfn.XLOOKUP(D865,'WHT Rates'!$B$4:$B$56,'WHT Rates'!$C$4:$C$56)/100))))</f>
        <v>0.1</v>
      </c>
      <c r="T865" s="244">
        <f t="shared" si="130"/>
        <v>176143.33799999999</v>
      </c>
      <c r="U865" s="238">
        <f>IF(O865=1,0,IF(P865=1,'WHT Rates - MPEG HEVC VIA'!$H$3,IF(Q865=1,'WHT Rates - MPEG HEVC VIA'!$H$11,IF(R865=1,'Via Summary'!$B$9,_xlfn.XLOOKUP(D865,'WHT Rates'!$B$4:$B$56,'WHT Rates'!$E$4:$E$56)/100))))</f>
        <v>0.1</v>
      </c>
      <c r="V865" s="244">
        <f t="shared" si="131"/>
        <v>0</v>
      </c>
      <c r="W865" s="251"/>
      <c r="X865" s="128">
        <f t="shared" si="124"/>
        <v>-176143.34</v>
      </c>
      <c r="Y865" s="128">
        <f t="shared" si="125"/>
        <v>0</v>
      </c>
      <c r="Z865" s="251"/>
      <c r="AA865" s="251"/>
      <c r="AB865" s="251"/>
    </row>
    <row r="866" spans="1:28" s="127" customFormat="1" x14ac:dyDescent="0.35">
      <c r="A866" s="214" t="s">
        <v>40</v>
      </c>
      <c r="B866" s="215">
        <v>105076</v>
      </c>
      <c r="C866" s="215" t="s">
        <v>24</v>
      </c>
      <c r="D866" s="215" t="s">
        <v>25</v>
      </c>
      <c r="E866" s="215">
        <v>70455100</v>
      </c>
      <c r="F866" s="215">
        <v>40</v>
      </c>
      <c r="G866" s="215" t="s">
        <v>728</v>
      </c>
      <c r="H866" s="221" t="s">
        <v>1880</v>
      </c>
      <c r="I866" s="234" t="s">
        <v>979</v>
      </c>
      <c r="J866" s="207">
        <v>18000</v>
      </c>
      <c r="K866" s="211"/>
      <c r="L866" s="127" t="str">
        <f t="shared" si="126"/>
        <v>0070455100000040</v>
      </c>
      <c r="M866" s="127">
        <f t="shared" si="132"/>
        <v>16</v>
      </c>
      <c r="N866" s="127" t="str">
        <f t="shared" si="127"/>
        <v>00000000/Z_DTMB</v>
      </c>
      <c r="O866" s="236">
        <f t="shared" si="128"/>
        <v>0</v>
      </c>
      <c r="P866" s="236">
        <f t="shared" si="129"/>
        <v>0</v>
      </c>
      <c r="Q866" s="236">
        <f t="shared" si="129"/>
        <v>0</v>
      </c>
      <c r="R866" s="236">
        <f t="shared" si="129"/>
        <v>0</v>
      </c>
      <c r="S866" s="238">
        <f>IF(O866=1,0,IF(P866=1,'WHT Rates - MPEG HEVC VIA'!$H$3,IF(Q866=1,'WHT Rates - MPEG HEVC VIA'!$H$11,IF(R866=1,'Via Summary'!$B$9,_xlfn.XLOOKUP(D866,'WHT Rates'!$B$4:$B$56,'WHT Rates'!$C$4:$C$56)/100))))</f>
        <v>0.1</v>
      </c>
      <c r="T866" s="244">
        <f t="shared" si="130"/>
        <v>1800</v>
      </c>
      <c r="U866" s="238">
        <f>IF(O866=1,0,IF(P866=1,'WHT Rates - MPEG HEVC VIA'!$H$3,IF(Q866=1,'WHT Rates - MPEG HEVC VIA'!$H$11,IF(R866=1,'Via Summary'!$B$9,_xlfn.XLOOKUP(D866,'WHT Rates'!$B$4:$B$56,'WHT Rates'!$E$4:$E$56)/100))))</f>
        <v>0.1</v>
      </c>
      <c r="V866" s="244">
        <f t="shared" si="131"/>
        <v>0</v>
      </c>
      <c r="W866" s="251"/>
      <c r="X866" s="128">
        <f t="shared" si="124"/>
        <v>-1800</v>
      </c>
      <c r="Y866" s="128">
        <f t="shared" si="125"/>
        <v>0</v>
      </c>
      <c r="Z866" s="251"/>
      <c r="AA866" s="251"/>
      <c r="AB866" s="251"/>
    </row>
    <row r="867" spans="1:28" s="127" customFormat="1" x14ac:dyDescent="0.35">
      <c r="A867" s="214" t="s">
        <v>40</v>
      </c>
      <c r="B867" s="215">
        <v>105076</v>
      </c>
      <c r="C867" s="215" t="s">
        <v>24</v>
      </c>
      <c r="D867" s="215" t="s">
        <v>25</v>
      </c>
      <c r="E867" s="215">
        <v>70455100</v>
      </c>
      <c r="F867" s="215">
        <v>50</v>
      </c>
      <c r="G867" s="215" t="s">
        <v>718</v>
      </c>
      <c r="H867" s="221" t="s">
        <v>1881</v>
      </c>
      <c r="I867" s="234" t="s">
        <v>979</v>
      </c>
      <c r="J867" s="207">
        <v>34200</v>
      </c>
      <c r="K867" s="211"/>
      <c r="L867" s="127" t="str">
        <f t="shared" si="126"/>
        <v>0070455100000050</v>
      </c>
      <c r="M867" s="127">
        <f t="shared" si="132"/>
        <v>16</v>
      </c>
      <c r="N867" s="127" t="str">
        <f t="shared" si="127"/>
        <v>00000000/Z_DTB</v>
      </c>
      <c r="O867" s="236">
        <f t="shared" si="128"/>
        <v>0</v>
      </c>
      <c r="P867" s="236">
        <f t="shared" si="129"/>
        <v>0</v>
      </c>
      <c r="Q867" s="236">
        <f t="shared" si="129"/>
        <v>0</v>
      </c>
      <c r="R867" s="236">
        <f t="shared" si="129"/>
        <v>0</v>
      </c>
      <c r="S867" s="238">
        <f>IF(O867=1,0,IF(P867=1,'WHT Rates - MPEG HEVC VIA'!$H$3,IF(Q867=1,'WHT Rates - MPEG HEVC VIA'!$H$11,IF(R867=1,'Via Summary'!$B$9,_xlfn.XLOOKUP(D867,'WHT Rates'!$B$4:$B$56,'WHT Rates'!$C$4:$C$56)/100))))</f>
        <v>0.1</v>
      </c>
      <c r="T867" s="244">
        <f t="shared" si="130"/>
        <v>3420</v>
      </c>
      <c r="U867" s="238">
        <f>IF(O867=1,0,IF(P867=1,'WHT Rates - MPEG HEVC VIA'!$H$3,IF(Q867=1,'WHT Rates - MPEG HEVC VIA'!$H$11,IF(R867=1,'Via Summary'!$B$9,_xlfn.XLOOKUP(D867,'WHT Rates'!$B$4:$B$56,'WHT Rates'!$E$4:$E$56)/100))))</f>
        <v>0.1</v>
      </c>
      <c r="V867" s="244">
        <f t="shared" si="131"/>
        <v>0</v>
      </c>
      <c r="W867" s="251"/>
      <c r="X867" s="128">
        <f t="shared" si="124"/>
        <v>-3420</v>
      </c>
      <c r="Y867" s="128">
        <f t="shared" si="125"/>
        <v>0</v>
      </c>
      <c r="Z867" s="251"/>
      <c r="AA867" s="251"/>
      <c r="AB867" s="251"/>
    </row>
    <row r="868" spans="1:28" s="127" customFormat="1" x14ac:dyDescent="0.35">
      <c r="A868" s="214" t="s">
        <v>296</v>
      </c>
      <c r="B868" s="215">
        <v>125350</v>
      </c>
      <c r="C868" s="215" t="s">
        <v>24</v>
      </c>
      <c r="D868" s="215" t="s">
        <v>25</v>
      </c>
      <c r="E868" s="215">
        <v>70454737</v>
      </c>
      <c r="F868" s="215">
        <v>10</v>
      </c>
      <c r="G868" s="215" t="s">
        <v>702</v>
      </c>
      <c r="H868" s="221" t="s">
        <v>1882</v>
      </c>
      <c r="I868" s="234" t="s">
        <v>979</v>
      </c>
      <c r="J868" s="207">
        <v>538067.69999999995</v>
      </c>
      <c r="K868" s="211"/>
      <c r="L868" s="127" t="str">
        <f t="shared" si="126"/>
        <v>0070454737000010</v>
      </c>
      <c r="M868" s="127">
        <f t="shared" si="132"/>
        <v>16</v>
      </c>
      <c r="N868" s="127" t="str">
        <f t="shared" si="127"/>
        <v>00000000/Z_STBIP</v>
      </c>
      <c r="O868" s="236">
        <f t="shared" si="128"/>
        <v>0</v>
      </c>
      <c r="P868" s="236">
        <f t="shared" si="129"/>
        <v>0</v>
      </c>
      <c r="Q868" s="236">
        <f t="shared" si="129"/>
        <v>0</v>
      </c>
      <c r="R868" s="236">
        <f t="shared" si="129"/>
        <v>0</v>
      </c>
      <c r="S868" s="238">
        <f>IF(O868=1,0,IF(P868=1,'WHT Rates - MPEG HEVC VIA'!$H$3,IF(Q868=1,'WHT Rates - MPEG HEVC VIA'!$H$11,IF(R868=1,'Via Summary'!$B$9,_xlfn.XLOOKUP(D868,'WHT Rates'!$B$4:$B$56,'WHT Rates'!$C$4:$C$56)/100))))</f>
        <v>0.1</v>
      </c>
      <c r="T868" s="244">
        <f t="shared" si="130"/>
        <v>53806.77</v>
      </c>
      <c r="U868" s="238">
        <f>IF(O868=1,0,IF(P868=1,'WHT Rates - MPEG HEVC VIA'!$H$3,IF(Q868=1,'WHT Rates - MPEG HEVC VIA'!$H$11,IF(R868=1,'Via Summary'!$B$9,_xlfn.XLOOKUP(D868,'WHT Rates'!$B$4:$B$56,'WHT Rates'!$E$4:$E$56)/100))))</f>
        <v>0.1</v>
      </c>
      <c r="V868" s="244">
        <f t="shared" si="131"/>
        <v>0</v>
      </c>
      <c r="W868" s="251"/>
      <c r="X868" s="128">
        <f t="shared" si="124"/>
        <v>-53806.77</v>
      </c>
      <c r="Y868" s="128">
        <f t="shared" si="125"/>
        <v>0</v>
      </c>
      <c r="Z868" s="251"/>
      <c r="AA868" s="251"/>
      <c r="AB868" s="251"/>
    </row>
    <row r="869" spans="1:28" s="127" customFormat="1" x14ac:dyDescent="0.35">
      <c r="A869" s="214" t="s">
        <v>682</v>
      </c>
      <c r="B869" s="215">
        <v>128290</v>
      </c>
      <c r="C869" s="215" t="s">
        <v>683</v>
      </c>
      <c r="D869" s="215" t="s">
        <v>392</v>
      </c>
      <c r="E869" s="215">
        <v>70454707</v>
      </c>
      <c r="F869" s="215">
        <v>10</v>
      </c>
      <c r="G869" s="215" t="s">
        <v>694</v>
      </c>
      <c r="H869" s="221" t="s">
        <v>1883</v>
      </c>
      <c r="I869" s="234" t="s">
        <v>1884</v>
      </c>
      <c r="J869" s="207"/>
      <c r="K869" s="211">
        <v>150</v>
      </c>
      <c r="L869" s="127" t="str">
        <f t="shared" si="126"/>
        <v>0070454707000010</v>
      </c>
      <c r="M869" s="127">
        <f t="shared" si="132"/>
        <v>16</v>
      </c>
      <c r="N869" s="127" t="str">
        <f t="shared" si="127"/>
        <v>00000000/Z_DTV</v>
      </c>
      <c r="O869" s="236">
        <f t="shared" si="128"/>
        <v>0</v>
      </c>
      <c r="P869" s="236">
        <f t="shared" si="129"/>
        <v>0</v>
      </c>
      <c r="Q869" s="236">
        <f t="shared" si="129"/>
        <v>0</v>
      </c>
      <c r="R869" s="236">
        <f t="shared" si="129"/>
        <v>0</v>
      </c>
      <c r="S869" s="238">
        <f>IF(O869=1,0,IF(P869=1,'WHT Rates - MPEG HEVC VIA'!$H$3,IF(Q869=1,'WHT Rates - MPEG HEVC VIA'!$H$11,IF(R869=1,'Via Summary'!$B$9,_xlfn.XLOOKUP(D869,'WHT Rates'!$B$4:$B$56,'WHT Rates'!$C$4:$C$56)/100))))</f>
        <v>0</v>
      </c>
      <c r="T869" s="244">
        <f t="shared" si="130"/>
        <v>0</v>
      </c>
      <c r="U869" s="238">
        <f>IF(O869=1,0,IF(P869=1,'WHT Rates - MPEG HEVC VIA'!$H$3,IF(Q869=1,'WHT Rates - MPEG HEVC VIA'!$H$11,IF(R869=1,'Via Summary'!$B$9,_xlfn.XLOOKUP(D869,'WHT Rates'!$B$4:$B$56,'WHT Rates'!$E$4:$E$56)/100))))</f>
        <v>0</v>
      </c>
      <c r="V869" s="244">
        <f t="shared" si="131"/>
        <v>0</v>
      </c>
      <c r="W869" s="251"/>
      <c r="X869" s="128">
        <f t="shared" si="124"/>
        <v>0</v>
      </c>
      <c r="Y869" s="128">
        <f t="shared" si="125"/>
        <v>0</v>
      </c>
      <c r="Z869" s="251"/>
      <c r="AA869" s="251"/>
      <c r="AB869" s="251"/>
    </row>
    <row r="870" spans="1:28" s="127" customFormat="1" x14ac:dyDescent="0.35">
      <c r="A870" s="214" t="s">
        <v>134</v>
      </c>
      <c r="B870" s="215">
        <v>105399</v>
      </c>
      <c r="C870" s="215" t="s">
        <v>120</v>
      </c>
      <c r="D870" s="215" t="s">
        <v>121</v>
      </c>
      <c r="E870" s="215">
        <v>70454767</v>
      </c>
      <c r="F870" s="215">
        <v>10</v>
      </c>
      <c r="G870" s="215" t="s">
        <v>730</v>
      </c>
      <c r="H870" s="221" t="s">
        <v>1885</v>
      </c>
      <c r="I870" s="234" t="s">
        <v>978</v>
      </c>
      <c r="J870" s="207">
        <v>219249.68</v>
      </c>
      <c r="K870" s="211"/>
      <c r="L870" s="127" t="str">
        <f t="shared" si="126"/>
        <v>0070454767000010</v>
      </c>
      <c r="M870" s="127">
        <f t="shared" si="132"/>
        <v>16</v>
      </c>
      <c r="N870" s="127" t="str">
        <f t="shared" si="127"/>
        <v>00000000/Z_DVB</v>
      </c>
      <c r="O870" s="236">
        <f t="shared" si="128"/>
        <v>0</v>
      </c>
      <c r="P870" s="236">
        <f t="shared" si="129"/>
        <v>0</v>
      </c>
      <c r="Q870" s="236">
        <f t="shared" si="129"/>
        <v>0</v>
      </c>
      <c r="R870" s="236">
        <f t="shared" si="129"/>
        <v>0</v>
      </c>
      <c r="S870" s="238">
        <f>IF(O870=1,0,IF(P870=1,'WHT Rates - MPEG HEVC VIA'!$H$3,IF(Q870=1,'WHT Rates - MPEG HEVC VIA'!$H$11,IF(R870=1,'Via Summary'!$B$9,_xlfn.XLOOKUP(D870,'WHT Rates'!$B$4:$B$56,'WHT Rates'!$C$4:$C$56)/100))))</f>
        <v>0.2</v>
      </c>
      <c r="T870" s="244">
        <f t="shared" si="130"/>
        <v>43849.936000000002</v>
      </c>
      <c r="U870" s="238">
        <f>IF(O870=1,0,IF(P870=1,'WHT Rates - MPEG HEVC VIA'!$H$3,IF(Q870=1,'WHT Rates - MPEG HEVC VIA'!$H$11,IF(R870=1,'Via Summary'!$B$9,_xlfn.XLOOKUP(D870,'WHT Rates'!$B$4:$B$56,'WHT Rates'!$E$4:$E$56)/100))))</f>
        <v>0.1</v>
      </c>
      <c r="V870" s="244">
        <f t="shared" si="131"/>
        <v>0</v>
      </c>
      <c r="W870" s="251"/>
      <c r="X870" s="128">
        <f t="shared" si="124"/>
        <v>-43849.94</v>
      </c>
      <c r="Y870" s="128">
        <f t="shared" si="125"/>
        <v>0</v>
      </c>
      <c r="Z870" s="251"/>
      <c r="AA870" s="251"/>
      <c r="AB870" s="251"/>
    </row>
    <row r="871" spans="1:28" s="127" customFormat="1" x14ac:dyDescent="0.35">
      <c r="A871" s="214" t="s">
        <v>134</v>
      </c>
      <c r="B871" s="215">
        <v>105399</v>
      </c>
      <c r="C871" s="215" t="s">
        <v>120</v>
      </c>
      <c r="D871" s="215" t="s">
        <v>121</v>
      </c>
      <c r="E871" s="215">
        <v>70454767</v>
      </c>
      <c r="F871" s="215">
        <v>20</v>
      </c>
      <c r="G871" s="215" t="s">
        <v>753</v>
      </c>
      <c r="H871" s="221" t="s">
        <v>1886</v>
      </c>
      <c r="I871" s="234" t="s">
        <v>978</v>
      </c>
      <c r="J871" s="207">
        <v>48346.32</v>
      </c>
      <c r="K871" s="211"/>
      <c r="L871" s="127" t="str">
        <f t="shared" si="126"/>
        <v>0070454767000020</v>
      </c>
      <c r="M871" s="127">
        <f t="shared" si="132"/>
        <v>16</v>
      </c>
      <c r="N871" s="127" t="str">
        <f t="shared" si="127"/>
        <v>00000000/Z_DVK</v>
      </c>
      <c r="O871" s="236">
        <f t="shared" si="128"/>
        <v>0</v>
      </c>
      <c r="P871" s="236">
        <f t="shared" si="129"/>
        <v>0</v>
      </c>
      <c r="Q871" s="236">
        <f t="shared" si="129"/>
        <v>0</v>
      </c>
      <c r="R871" s="236">
        <f t="shared" si="129"/>
        <v>0</v>
      </c>
      <c r="S871" s="238">
        <f>IF(O871=1,0,IF(P871=1,'WHT Rates - MPEG HEVC VIA'!$H$3,IF(Q871=1,'WHT Rates - MPEG HEVC VIA'!$H$11,IF(R871=1,'Via Summary'!$B$9,_xlfn.XLOOKUP(D871,'WHT Rates'!$B$4:$B$56,'WHT Rates'!$C$4:$C$56)/100))))</f>
        <v>0.2</v>
      </c>
      <c r="T871" s="244">
        <f t="shared" si="130"/>
        <v>9669.264000000001</v>
      </c>
      <c r="U871" s="238">
        <f>IF(O871=1,0,IF(P871=1,'WHT Rates - MPEG HEVC VIA'!$H$3,IF(Q871=1,'WHT Rates - MPEG HEVC VIA'!$H$11,IF(R871=1,'Via Summary'!$B$9,_xlfn.XLOOKUP(D871,'WHT Rates'!$B$4:$B$56,'WHT Rates'!$E$4:$E$56)/100))))</f>
        <v>0.1</v>
      </c>
      <c r="V871" s="244">
        <f t="shared" si="131"/>
        <v>0</v>
      </c>
      <c r="W871" s="251"/>
      <c r="X871" s="128">
        <f t="shared" si="124"/>
        <v>-9669.26</v>
      </c>
      <c r="Y871" s="128">
        <f t="shared" si="125"/>
        <v>0</v>
      </c>
      <c r="Z871" s="251"/>
      <c r="AA871" s="251"/>
      <c r="AB871" s="251"/>
    </row>
    <row r="872" spans="1:28" s="127" customFormat="1" x14ac:dyDescent="0.35">
      <c r="A872" s="214" t="s">
        <v>290</v>
      </c>
      <c r="B872" s="215">
        <v>124844</v>
      </c>
      <c r="C872" s="215" t="s">
        <v>13</v>
      </c>
      <c r="D872" s="215" t="s">
        <v>14</v>
      </c>
      <c r="E872" s="215">
        <v>70455086</v>
      </c>
      <c r="F872" s="215">
        <v>10</v>
      </c>
      <c r="G872" s="215" t="s">
        <v>730</v>
      </c>
      <c r="H872" s="221" t="s">
        <v>1887</v>
      </c>
      <c r="I872" s="234" t="s">
        <v>979</v>
      </c>
      <c r="J872" s="207"/>
      <c r="K872" s="211">
        <v>682016</v>
      </c>
      <c r="L872" s="127" t="str">
        <f t="shared" si="126"/>
        <v>0070455086000010</v>
      </c>
      <c r="M872" s="127">
        <f t="shared" si="132"/>
        <v>16</v>
      </c>
      <c r="N872" s="127" t="str">
        <f t="shared" si="127"/>
        <v>00000000/Z_DVB</v>
      </c>
      <c r="O872" s="236">
        <f t="shared" si="128"/>
        <v>0</v>
      </c>
      <c r="P872" s="236">
        <f t="shared" si="129"/>
        <v>0</v>
      </c>
      <c r="Q872" s="236">
        <f t="shared" si="129"/>
        <v>0</v>
      </c>
      <c r="R872" s="236">
        <f t="shared" si="129"/>
        <v>0</v>
      </c>
      <c r="S872" s="238">
        <f>IF(O872=1,0,IF(P872=1,'WHT Rates - MPEG HEVC VIA'!$H$3,IF(Q872=1,'WHT Rates - MPEG HEVC VIA'!$H$11,IF(R872=1,'Via Summary'!$B$9,_xlfn.XLOOKUP(D872,'WHT Rates'!$B$4:$B$56,'WHT Rates'!$C$4:$C$56)/100))))</f>
        <v>0</v>
      </c>
      <c r="T872" s="244">
        <f t="shared" si="130"/>
        <v>0</v>
      </c>
      <c r="U872" s="238">
        <f>IF(O872=1,0,IF(P872=1,'WHT Rates - MPEG HEVC VIA'!$H$3,IF(Q872=1,'WHT Rates - MPEG HEVC VIA'!$H$11,IF(R872=1,'Via Summary'!$B$9,_xlfn.XLOOKUP(D872,'WHT Rates'!$B$4:$B$56,'WHT Rates'!$E$4:$E$56)/100))))</f>
        <v>0</v>
      </c>
      <c r="V872" s="244">
        <f t="shared" si="131"/>
        <v>0</v>
      </c>
      <c r="W872" s="251"/>
      <c r="X872" s="128">
        <f t="shared" si="124"/>
        <v>0</v>
      </c>
      <c r="Y872" s="128">
        <f t="shared" si="125"/>
        <v>0</v>
      </c>
      <c r="Z872" s="251"/>
      <c r="AA872" s="251"/>
      <c r="AB872" s="251"/>
    </row>
    <row r="873" spans="1:28" s="127" customFormat="1" x14ac:dyDescent="0.35">
      <c r="A873" s="214" t="s">
        <v>41</v>
      </c>
      <c r="B873" s="215">
        <v>105078</v>
      </c>
      <c r="C873" s="215" t="s">
        <v>24</v>
      </c>
      <c r="D873" s="215" t="s">
        <v>25</v>
      </c>
      <c r="E873" s="215">
        <v>70455113</v>
      </c>
      <c r="F873" s="215">
        <v>10</v>
      </c>
      <c r="G873" s="215" t="s">
        <v>704</v>
      </c>
      <c r="H873" s="221" t="s">
        <v>1888</v>
      </c>
      <c r="I873" s="234" t="s">
        <v>978</v>
      </c>
      <c r="J873" s="207">
        <v>6901.2</v>
      </c>
      <c r="K873" s="211"/>
      <c r="L873" s="127" t="str">
        <f t="shared" si="126"/>
        <v>0070455113000010</v>
      </c>
      <c r="M873" s="127">
        <f t="shared" si="132"/>
        <v>16</v>
      </c>
      <c r="N873" s="127" t="str">
        <f t="shared" si="127"/>
        <v>00000000/Z_CVD</v>
      </c>
      <c r="O873" s="236">
        <f t="shared" si="128"/>
        <v>0</v>
      </c>
      <c r="P873" s="236">
        <f t="shared" si="129"/>
        <v>0</v>
      </c>
      <c r="Q873" s="236">
        <f t="shared" si="129"/>
        <v>0</v>
      </c>
      <c r="R873" s="236">
        <f t="shared" si="129"/>
        <v>0</v>
      </c>
      <c r="S873" s="238">
        <f>IF(O873=1,0,IF(P873=1,'WHT Rates - MPEG HEVC VIA'!$H$3,IF(Q873=1,'WHT Rates - MPEG HEVC VIA'!$H$11,IF(R873=1,'Via Summary'!$B$9,_xlfn.XLOOKUP(D873,'WHT Rates'!$B$4:$B$56,'WHT Rates'!$C$4:$C$56)/100))))</f>
        <v>0.1</v>
      </c>
      <c r="T873" s="244">
        <f t="shared" si="130"/>
        <v>690.12</v>
      </c>
      <c r="U873" s="238">
        <f>IF(O873=1,0,IF(P873=1,'WHT Rates - MPEG HEVC VIA'!$H$3,IF(Q873=1,'WHT Rates - MPEG HEVC VIA'!$H$11,IF(R873=1,'Via Summary'!$B$9,_xlfn.XLOOKUP(D873,'WHT Rates'!$B$4:$B$56,'WHT Rates'!$E$4:$E$56)/100))))</f>
        <v>0.1</v>
      </c>
      <c r="V873" s="244">
        <f t="shared" si="131"/>
        <v>0</v>
      </c>
      <c r="W873" s="251"/>
      <c r="X873" s="128">
        <f t="shared" si="124"/>
        <v>-690.12</v>
      </c>
      <c r="Y873" s="128">
        <f t="shared" si="125"/>
        <v>0</v>
      </c>
      <c r="Z873" s="251"/>
      <c r="AA873" s="251"/>
      <c r="AB873" s="251"/>
    </row>
    <row r="874" spans="1:28" s="127" customFormat="1" x14ac:dyDescent="0.35">
      <c r="A874" s="214" t="s">
        <v>318</v>
      </c>
      <c r="B874" s="215">
        <v>127281</v>
      </c>
      <c r="C874" s="215" t="s">
        <v>24</v>
      </c>
      <c r="D874" s="215" t="s">
        <v>25</v>
      </c>
      <c r="E874" s="215">
        <v>70454843</v>
      </c>
      <c r="F874" s="215">
        <v>10</v>
      </c>
      <c r="G874" s="215" t="s">
        <v>753</v>
      </c>
      <c r="H874" s="221" t="s">
        <v>1889</v>
      </c>
      <c r="I874" s="234" t="s">
        <v>979</v>
      </c>
      <c r="J874" s="207">
        <v>344654.1</v>
      </c>
      <c r="K874" s="211"/>
      <c r="L874" s="127" t="str">
        <f t="shared" si="126"/>
        <v>0070454843000010</v>
      </c>
      <c r="M874" s="127">
        <f t="shared" si="132"/>
        <v>16</v>
      </c>
      <c r="N874" s="127" t="str">
        <f t="shared" si="127"/>
        <v>00000000/Z_DVK</v>
      </c>
      <c r="O874" s="236">
        <f t="shared" si="128"/>
        <v>0</v>
      </c>
      <c r="P874" s="236">
        <f t="shared" si="129"/>
        <v>0</v>
      </c>
      <c r="Q874" s="236">
        <f t="shared" si="129"/>
        <v>0</v>
      </c>
      <c r="R874" s="236">
        <f t="shared" si="129"/>
        <v>0</v>
      </c>
      <c r="S874" s="238">
        <f>IF(O874=1,0,IF(P874=1,'WHT Rates - MPEG HEVC VIA'!$H$3,IF(Q874=1,'WHT Rates - MPEG HEVC VIA'!$H$11,IF(R874=1,'Via Summary'!$B$9,_xlfn.XLOOKUP(D874,'WHT Rates'!$B$4:$B$56,'WHT Rates'!$C$4:$C$56)/100))))</f>
        <v>0.1</v>
      </c>
      <c r="T874" s="244">
        <f t="shared" si="130"/>
        <v>34465.409999999996</v>
      </c>
      <c r="U874" s="238">
        <f>IF(O874=1,0,IF(P874=1,'WHT Rates - MPEG HEVC VIA'!$H$3,IF(Q874=1,'WHT Rates - MPEG HEVC VIA'!$H$11,IF(R874=1,'Via Summary'!$B$9,_xlfn.XLOOKUP(D874,'WHT Rates'!$B$4:$B$56,'WHT Rates'!$E$4:$E$56)/100))))</f>
        <v>0.1</v>
      </c>
      <c r="V874" s="244">
        <f t="shared" si="131"/>
        <v>0</v>
      </c>
      <c r="W874" s="251"/>
      <c r="X874" s="128">
        <f t="shared" si="124"/>
        <v>-34465.410000000003</v>
      </c>
      <c r="Y874" s="128">
        <f t="shared" si="125"/>
        <v>0</v>
      </c>
      <c r="Z874" s="251"/>
      <c r="AA874" s="251"/>
      <c r="AB874" s="251"/>
    </row>
    <row r="875" spans="1:28" s="127" customFormat="1" x14ac:dyDescent="0.35">
      <c r="A875" s="214" t="s">
        <v>318</v>
      </c>
      <c r="B875" s="215">
        <v>127281</v>
      </c>
      <c r="C875" s="215" t="s">
        <v>24</v>
      </c>
      <c r="D875" s="215" t="s">
        <v>25</v>
      </c>
      <c r="E875" s="215">
        <v>70454843</v>
      </c>
      <c r="F875" s="215">
        <v>20</v>
      </c>
      <c r="G875" s="215" t="s">
        <v>719</v>
      </c>
      <c r="H875" s="221" t="s">
        <v>1890</v>
      </c>
      <c r="I875" s="234" t="s">
        <v>979</v>
      </c>
      <c r="J875" s="207">
        <v>33750</v>
      </c>
      <c r="K875" s="211"/>
      <c r="L875" s="127" t="str">
        <f t="shared" si="126"/>
        <v>0070454843000020</v>
      </c>
      <c r="M875" s="127">
        <f t="shared" si="132"/>
        <v>16</v>
      </c>
      <c r="N875" s="127" t="str">
        <f t="shared" si="127"/>
        <v>00000000/Z_STB</v>
      </c>
      <c r="O875" s="236">
        <f t="shared" si="128"/>
        <v>0</v>
      </c>
      <c r="P875" s="236">
        <f t="shared" si="129"/>
        <v>0</v>
      </c>
      <c r="Q875" s="236">
        <f t="shared" si="129"/>
        <v>0</v>
      </c>
      <c r="R875" s="236">
        <f t="shared" si="129"/>
        <v>0</v>
      </c>
      <c r="S875" s="238">
        <f>IF(O875=1,0,IF(P875=1,'WHT Rates - MPEG HEVC VIA'!$H$3,IF(Q875=1,'WHT Rates - MPEG HEVC VIA'!$H$11,IF(R875=1,'Via Summary'!$B$9,_xlfn.XLOOKUP(D875,'WHT Rates'!$B$4:$B$56,'WHT Rates'!$C$4:$C$56)/100))))</f>
        <v>0.1</v>
      </c>
      <c r="T875" s="244">
        <f t="shared" si="130"/>
        <v>3375</v>
      </c>
      <c r="U875" s="238">
        <f>IF(O875=1,0,IF(P875=1,'WHT Rates - MPEG HEVC VIA'!$H$3,IF(Q875=1,'WHT Rates - MPEG HEVC VIA'!$H$11,IF(R875=1,'Via Summary'!$B$9,_xlfn.XLOOKUP(D875,'WHT Rates'!$B$4:$B$56,'WHT Rates'!$E$4:$E$56)/100))))</f>
        <v>0.1</v>
      </c>
      <c r="V875" s="244">
        <f t="shared" si="131"/>
        <v>0</v>
      </c>
      <c r="W875" s="251"/>
      <c r="X875" s="128">
        <f t="shared" si="124"/>
        <v>-3375</v>
      </c>
      <c r="Y875" s="128">
        <f t="shared" si="125"/>
        <v>0</v>
      </c>
      <c r="Z875" s="251"/>
      <c r="AA875" s="251"/>
      <c r="AB875" s="251"/>
    </row>
    <row r="876" spans="1:28" s="127" customFormat="1" x14ac:dyDescent="0.35">
      <c r="A876" s="214" t="s">
        <v>318</v>
      </c>
      <c r="B876" s="215">
        <v>127281</v>
      </c>
      <c r="C876" s="215" t="s">
        <v>24</v>
      </c>
      <c r="D876" s="215" t="s">
        <v>25</v>
      </c>
      <c r="E876" s="215">
        <v>70454843</v>
      </c>
      <c r="F876" s="215">
        <v>30</v>
      </c>
      <c r="G876" s="215" t="s">
        <v>773</v>
      </c>
      <c r="H876" s="221" t="s">
        <v>1891</v>
      </c>
      <c r="I876" s="234" t="s">
        <v>979</v>
      </c>
      <c r="J876" s="207">
        <v>55060.81</v>
      </c>
      <c r="K876" s="211"/>
      <c r="L876" s="127" t="str">
        <f t="shared" si="126"/>
        <v>0070454843000030</v>
      </c>
      <c r="M876" s="127">
        <f t="shared" si="132"/>
        <v>16</v>
      </c>
      <c r="N876" s="127" t="str">
        <f t="shared" si="127"/>
        <v>00000000/Z_DTDI</v>
      </c>
      <c r="O876" s="236">
        <f t="shared" si="128"/>
        <v>0</v>
      </c>
      <c r="P876" s="236">
        <f t="shared" si="129"/>
        <v>0</v>
      </c>
      <c r="Q876" s="236">
        <f t="shared" si="129"/>
        <v>0</v>
      </c>
      <c r="R876" s="236">
        <f t="shared" si="129"/>
        <v>0</v>
      </c>
      <c r="S876" s="238">
        <f>IF(O876=1,0,IF(P876=1,'WHT Rates - MPEG HEVC VIA'!$H$3,IF(Q876=1,'WHT Rates - MPEG HEVC VIA'!$H$11,IF(R876=1,'Via Summary'!$B$9,_xlfn.XLOOKUP(D876,'WHT Rates'!$B$4:$B$56,'WHT Rates'!$C$4:$C$56)/100))))</f>
        <v>0.1</v>
      </c>
      <c r="T876" s="244">
        <f t="shared" si="130"/>
        <v>5506.0810000000001</v>
      </c>
      <c r="U876" s="238">
        <f>IF(O876=1,0,IF(P876=1,'WHT Rates - MPEG HEVC VIA'!$H$3,IF(Q876=1,'WHT Rates - MPEG HEVC VIA'!$H$11,IF(R876=1,'Via Summary'!$B$9,_xlfn.XLOOKUP(D876,'WHT Rates'!$B$4:$B$56,'WHT Rates'!$E$4:$E$56)/100))))</f>
        <v>0.1</v>
      </c>
      <c r="V876" s="244">
        <f t="shared" si="131"/>
        <v>0</v>
      </c>
      <c r="W876" s="251"/>
      <c r="X876" s="128">
        <f t="shared" si="124"/>
        <v>-5506.08</v>
      </c>
      <c r="Y876" s="128">
        <f t="shared" si="125"/>
        <v>0</v>
      </c>
      <c r="Z876" s="251"/>
      <c r="AA876" s="251"/>
      <c r="AB876" s="251"/>
    </row>
    <row r="877" spans="1:28" s="127" customFormat="1" x14ac:dyDescent="0.35">
      <c r="A877" s="214" t="s">
        <v>318</v>
      </c>
      <c r="B877" s="215">
        <v>127281</v>
      </c>
      <c r="C877" s="215" t="s">
        <v>24</v>
      </c>
      <c r="D877" s="215" t="s">
        <v>25</v>
      </c>
      <c r="E877" s="215">
        <v>70454843</v>
      </c>
      <c r="F877" s="215">
        <v>40</v>
      </c>
      <c r="G877" s="215" t="s">
        <v>728</v>
      </c>
      <c r="H877" s="221" t="s">
        <v>1892</v>
      </c>
      <c r="I877" s="234" t="s">
        <v>979</v>
      </c>
      <c r="J877" s="207">
        <v>48733.87</v>
      </c>
      <c r="K877" s="211"/>
      <c r="L877" s="127" t="str">
        <f t="shared" si="126"/>
        <v>0070454843000040</v>
      </c>
      <c r="M877" s="127">
        <f t="shared" si="132"/>
        <v>16</v>
      </c>
      <c r="N877" s="127" t="str">
        <f t="shared" si="127"/>
        <v>00000000/Z_DTMB</v>
      </c>
      <c r="O877" s="236">
        <f t="shared" si="128"/>
        <v>0</v>
      </c>
      <c r="P877" s="236">
        <f t="shared" si="129"/>
        <v>0</v>
      </c>
      <c r="Q877" s="236">
        <f t="shared" si="129"/>
        <v>0</v>
      </c>
      <c r="R877" s="236">
        <f t="shared" si="129"/>
        <v>0</v>
      </c>
      <c r="S877" s="238">
        <f>IF(O877=1,0,IF(P877=1,'WHT Rates - MPEG HEVC VIA'!$H$3,IF(Q877=1,'WHT Rates - MPEG HEVC VIA'!$H$11,IF(R877=1,'Via Summary'!$B$9,_xlfn.XLOOKUP(D877,'WHT Rates'!$B$4:$B$56,'WHT Rates'!$C$4:$C$56)/100))))</f>
        <v>0.1</v>
      </c>
      <c r="T877" s="244">
        <f t="shared" si="130"/>
        <v>4873.3870000000006</v>
      </c>
      <c r="U877" s="238">
        <f>IF(O877=1,0,IF(P877=1,'WHT Rates - MPEG HEVC VIA'!$H$3,IF(Q877=1,'WHT Rates - MPEG HEVC VIA'!$H$11,IF(R877=1,'Via Summary'!$B$9,_xlfn.XLOOKUP(D877,'WHT Rates'!$B$4:$B$56,'WHT Rates'!$E$4:$E$56)/100))))</f>
        <v>0.1</v>
      </c>
      <c r="V877" s="244">
        <f t="shared" si="131"/>
        <v>0</v>
      </c>
      <c r="W877" s="251"/>
      <c r="X877" s="128">
        <f t="shared" si="124"/>
        <v>-4873.3900000000003</v>
      </c>
      <c r="Y877" s="128">
        <f t="shared" si="125"/>
        <v>0</v>
      </c>
      <c r="Z877" s="251"/>
      <c r="AA877" s="251"/>
      <c r="AB877" s="251"/>
    </row>
    <row r="878" spans="1:28" s="127" customFormat="1" x14ac:dyDescent="0.35">
      <c r="A878" s="214" t="s">
        <v>318</v>
      </c>
      <c r="B878" s="215">
        <v>127281</v>
      </c>
      <c r="C878" s="215" t="s">
        <v>24</v>
      </c>
      <c r="D878" s="215" t="s">
        <v>25</v>
      </c>
      <c r="E878" s="215">
        <v>70454843</v>
      </c>
      <c r="F878" s="215">
        <v>50</v>
      </c>
      <c r="G878" s="215" t="s">
        <v>717</v>
      </c>
      <c r="H878" s="221" t="s">
        <v>1893</v>
      </c>
      <c r="I878" s="234" t="s">
        <v>979</v>
      </c>
      <c r="J878" s="207">
        <v>3607.19</v>
      </c>
      <c r="K878" s="211"/>
      <c r="L878" s="127" t="str">
        <f t="shared" si="126"/>
        <v>0070454843000050</v>
      </c>
      <c r="M878" s="127">
        <f t="shared" si="132"/>
        <v>16</v>
      </c>
      <c r="N878" s="127" t="str">
        <f t="shared" si="127"/>
        <v>00000000/Z_DMT</v>
      </c>
      <c r="O878" s="236">
        <f t="shared" si="128"/>
        <v>0</v>
      </c>
      <c r="P878" s="236">
        <f t="shared" si="129"/>
        <v>0</v>
      </c>
      <c r="Q878" s="236">
        <f t="shared" si="129"/>
        <v>0</v>
      </c>
      <c r="R878" s="236">
        <f t="shared" si="129"/>
        <v>0</v>
      </c>
      <c r="S878" s="238">
        <f>IF(O878=1,0,IF(P878=1,'WHT Rates - MPEG HEVC VIA'!$H$3,IF(Q878=1,'WHT Rates - MPEG HEVC VIA'!$H$11,IF(R878=1,'Via Summary'!$B$9,_xlfn.XLOOKUP(D878,'WHT Rates'!$B$4:$B$56,'WHT Rates'!$C$4:$C$56)/100))))</f>
        <v>0.1</v>
      </c>
      <c r="T878" s="244">
        <f t="shared" si="130"/>
        <v>360.71900000000005</v>
      </c>
      <c r="U878" s="238">
        <f>IF(O878=1,0,IF(P878=1,'WHT Rates - MPEG HEVC VIA'!$H$3,IF(Q878=1,'WHT Rates - MPEG HEVC VIA'!$H$11,IF(R878=1,'Via Summary'!$B$9,_xlfn.XLOOKUP(D878,'WHT Rates'!$B$4:$B$56,'WHT Rates'!$E$4:$E$56)/100))))</f>
        <v>0.1</v>
      </c>
      <c r="V878" s="244">
        <f t="shared" si="131"/>
        <v>0</v>
      </c>
      <c r="W878" s="251"/>
      <c r="X878" s="128">
        <f t="shared" si="124"/>
        <v>-360.72</v>
      </c>
      <c r="Y878" s="128">
        <f t="shared" si="125"/>
        <v>0</v>
      </c>
      <c r="Z878" s="251"/>
      <c r="AA878" s="251"/>
      <c r="AB878" s="251"/>
    </row>
    <row r="879" spans="1:28" s="127" customFormat="1" x14ac:dyDescent="0.35">
      <c r="A879" s="214" t="s">
        <v>318</v>
      </c>
      <c r="B879" s="215">
        <v>127281</v>
      </c>
      <c r="C879" s="215" t="s">
        <v>24</v>
      </c>
      <c r="D879" s="215" t="s">
        <v>25</v>
      </c>
      <c r="E879" s="215">
        <v>70454843</v>
      </c>
      <c r="F879" s="215">
        <v>60</v>
      </c>
      <c r="G879" s="215" t="s">
        <v>718</v>
      </c>
      <c r="H879" s="221" t="s">
        <v>1894</v>
      </c>
      <c r="I879" s="234" t="s">
        <v>979</v>
      </c>
      <c r="J879" s="207">
        <v>382175.5</v>
      </c>
      <c r="K879" s="211"/>
      <c r="L879" s="127" t="str">
        <f t="shared" si="126"/>
        <v>0070454843000060</v>
      </c>
      <c r="M879" s="127">
        <f t="shared" si="132"/>
        <v>16</v>
      </c>
      <c r="N879" s="127" t="str">
        <f t="shared" si="127"/>
        <v>00000000/Z_DTB</v>
      </c>
      <c r="O879" s="236">
        <f t="shared" si="128"/>
        <v>0</v>
      </c>
      <c r="P879" s="236">
        <f t="shared" si="129"/>
        <v>0</v>
      </c>
      <c r="Q879" s="236">
        <f t="shared" si="129"/>
        <v>0</v>
      </c>
      <c r="R879" s="236">
        <f t="shared" si="129"/>
        <v>0</v>
      </c>
      <c r="S879" s="238">
        <f>IF(O879=1,0,IF(P879=1,'WHT Rates - MPEG HEVC VIA'!$H$3,IF(Q879=1,'WHT Rates - MPEG HEVC VIA'!$H$11,IF(R879=1,'Via Summary'!$B$9,_xlfn.XLOOKUP(D879,'WHT Rates'!$B$4:$B$56,'WHT Rates'!$C$4:$C$56)/100))))</f>
        <v>0.1</v>
      </c>
      <c r="T879" s="244">
        <f t="shared" si="130"/>
        <v>38217.550000000003</v>
      </c>
      <c r="U879" s="238">
        <f>IF(O879=1,0,IF(P879=1,'WHT Rates - MPEG HEVC VIA'!$H$3,IF(Q879=1,'WHT Rates - MPEG HEVC VIA'!$H$11,IF(R879=1,'Via Summary'!$B$9,_xlfn.XLOOKUP(D879,'WHT Rates'!$B$4:$B$56,'WHT Rates'!$E$4:$E$56)/100))))</f>
        <v>0.1</v>
      </c>
      <c r="V879" s="244">
        <f t="shared" si="131"/>
        <v>0</v>
      </c>
      <c r="W879" s="251"/>
      <c r="X879" s="128">
        <f t="shared" si="124"/>
        <v>-38217.550000000003</v>
      </c>
      <c r="Y879" s="128">
        <f t="shared" si="125"/>
        <v>0</v>
      </c>
      <c r="Z879" s="251"/>
      <c r="AA879" s="251"/>
      <c r="AB879" s="251"/>
    </row>
    <row r="880" spans="1:28" s="127" customFormat="1" x14ac:dyDescent="0.35">
      <c r="A880" s="214" t="s">
        <v>318</v>
      </c>
      <c r="B880" s="215">
        <v>127281</v>
      </c>
      <c r="C880" s="215" t="s">
        <v>24</v>
      </c>
      <c r="D880" s="215" t="s">
        <v>25</v>
      </c>
      <c r="E880" s="215">
        <v>70454843</v>
      </c>
      <c r="F880" s="215">
        <v>70</v>
      </c>
      <c r="G880" s="215" t="s">
        <v>718</v>
      </c>
      <c r="H880" s="221" t="s">
        <v>1895</v>
      </c>
      <c r="I880" s="234" t="s">
        <v>979</v>
      </c>
      <c r="J880" s="207">
        <v>692141.58</v>
      </c>
      <c r="K880" s="211"/>
      <c r="L880" s="127" t="str">
        <f t="shared" si="126"/>
        <v>0070454843000070</v>
      </c>
      <c r="M880" s="127">
        <f t="shared" si="132"/>
        <v>16</v>
      </c>
      <c r="N880" s="127" t="str">
        <f t="shared" si="127"/>
        <v>00000000/Z_DTB</v>
      </c>
      <c r="O880" s="236">
        <f t="shared" si="128"/>
        <v>0</v>
      </c>
      <c r="P880" s="236">
        <f t="shared" si="129"/>
        <v>0</v>
      </c>
      <c r="Q880" s="236">
        <f t="shared" si="129"/>
        <v>0</v>
      </c>
      <c r="R880" s="236">
        <f t="shared" si="129"/>
        <v>0</v>
      </c>
      <c r="S880" s="238">
        <f>IF(O880=1,0,IF(P880=1,'WHT Rates - MPEG HEVC VIA'!$H$3,IF(Q880=1,'WHT Rates - MPEG HEVC VIA'!$H$11,IF(R880=1,'Via Summary'!$B$9,_xlfn.XLOOKUP(D880,'WHT Rates'!$B$4:$B$56,'WHT Rates'!$C$4:$C$56)/100))))</f>
        <v>0.1</v>
      </c>
      <c r="T880" s="244">
        <f t="shared" si="130"/>
        <v>69214.157999999996</v>
      </c>
      <c r="U880" s="238">
        <f>IF(O880=1,0,IF(P880=1,'WHT Rates - MPEG HEVC VIA'!$H$3,IF(Q880=1,'WHT Rates - MPEG HEVC VIA'!$H$11,IF(R880=1,'Via Summary'!$B$9,_xlfn.XLOOKUP(D880,'WHT Rates'!$B$4:$B$56,'WHT Rates'!$E$4:$E$56)/100))))</f>
        <v>0.1</v>
      </c>
      <c r="V880" s="244">
        <f t="shared" si="131"/>
        <v>0</v>
      </c>
      <c r="W880" s="251"/>
      <c r="X880" s="128">
        <f t="shared" si="124"/>
        <v>-69214.16</v>
      </c>
      <c r="Y880" s="128">
        <f t="shared" si="125"/>
        <v>0</v>
      </c>
      <c r="Z880" s="251"/>
      <c r="AA880" s="251"/>
      <c r="AB880" s="251"/>
    </row>
    <row r="881" spans="1:28" s="127" customFormat="1" x14ac:dyDescent="0.35">
      <c r="A881" s="214" t="s">
        <v>318</v>
      </c>
      <c r="B881" s="215">
        <v>127281</v>
      </c>
      <c r="C881" s="215" t="s">
        <v>24</v>
      </c>
      <c r="D881" s="215" t="s">
        <v>25</v>
      </c>
      <c r="E881" s="215">
        <v>70454843</v>
      </c>
      <c r="F881" s="215">
        <v>80</v>
      </c>
      <c r="G881" s="215" t="s">
        <v>718</v>
      </c>
      <c r="H881" s="221" t="s">
        <v>1896</v>
      </c>
      <c r="I881" s="234" t="s">
        <v>979</v>
      </c>
      <c r="J881" s="207">
        <v>2546.94</v>
      </c>
      <c r="K881" s="211"/>
      <c r="L881" s="127" t="str">
        <f t="shared" si="126"/>
        <v>0070454843000080</v>
      </c>
      <c r="M881" s="127">
        <f t="shared" si="132"/>
        <v>16</v>
      </c>
      <c r="N881" s="127" t="str">
        <f t="shared" si="127"/>
        <v>00000000/Z_DTB</v>
      </c>
      <c r="O881" s="236">
        <f t="shared" si="128"/>
        <v>0</v>
      </c>
      <c r="P881" s="236">
        <f t="shared" si="129"/>
        <v>0</v>
      </c>
      <c r="Q881" s="236">
        <f t="shared" si="129"/>
        <v>0</v>
      </c>
      <c r="R881" s="236">
        <f t="shared" si="129"/>
        <v>0</v>
      </c>
      <c r="S881" s="238">
        <f>IF(O881=1,0,IF(P881=1,'WHT Rates - MPEG HEVC VIA'!$H$3,IF(Q881=1,'WHT Rates - MPEG HEVC VIA'!$H$11,IF(R881=1,'Via Summary'!$B$9,_xlfn.XLOOKUP(D881,'WHT Rates'!$B$4:$B$56,'WHT Rates'!$C$4:$C$56)/100))))</f>
        <v>0.1</v>
      </c>
      <c r="T881" s="244">
        <f t="shared" si="130"/>
        <v>254.69400000000002</v>
      </c>
      <c r="U881" s="238">
        <f>IF(O881=1,0,IF(P881=1,'WHT Rates - MPEG HEVC VIA'!$H$3,IF(Q881=1,'WHT Rates - MPEG HEVC VIA'!$H$11,IF(R881=1,'Via Summary'!$B$9,_xlfn.XLOOKUP(D881,'WHT Rates'!$B$4:$B$56,'WHT Rates'!$E$4:$E$56)/100))))</f>
        <v>0.1</v>
      </c>
      <c r="V881" s="244">
        <f t="shared" si="131"/>
        <v>0</v>
      </c>
      <c r="W881" s="251"/>
      <c r="X881" s="128">
        <f t="shared" si="124"/>
        <v>-254.69</v>
      </c>
      <c r="Y881" s="128">
        <f t="shared" si="125"/>
        <v>0</v>
      </c>
      <c r="Z881" s="251"/>
      <c r="AA881" s="251"/>
      <c r="AB881" s="251"/>
    </row>
    <row r="882" spans="1:28" s="127" customFormat="1" x14ac:dyDescent="0.35">
      <c r="A882" s="214" t="s">
        <v>318</v>
      </c>
      <c r="B882" s="215">
        <v>127281</v>
      </c>
      <c r="C882" s="215" t="s">
        <v>24</v>
      </c>
      <c r="D882" s="215" t="s">
        <v>25</v>
      </c>
      <c r="E882" s="215">
        <v>70454843</v>
      </c>
      <c r="F882" s="215">
        <v>90</v>
      </c>
      <c r="G882" s="215" t="s">
        <v>728</v>
      </c>
      <c r="H882" s="221" t="s">
        <v>1897</v>
      </c>
      <c r="I882" s="234" t="s">
        <v>979</v>
      </c>
      <c r="J882" s="207">
        <v>9000</v>
      </c>
      <c r="K882" s="211"/>
      <c r="L882" s="127" t="str">
        <f t="shared" si="126"/>
        <v>0070454843000090</v>
      </c>
      <c r="M882" s="127">
        <f t="shared" si="132"/>
        <v>16</v>
      </c>
      <c r="N882" s="127" t="str">
        <f t="shared" si="127"/>
        <v>00000000/Z_DTMB</v>
      </c>
      <c r="O882" s="236">
        <f t="shared" si="128"/>
        <v>0</v>
      </c>
      <c r="P882" s="236">
        <f t="shared" si="129"/>
        <v>0</v>
      </c>
      <c r="Q882" s="236">
        <f t="shared" si="129"/>
        <v>0</v>
      </c>
      <c r="R882" s="236">
        <f t="shared" si="129"/>
        <v>0</v>
      </c>
      <c r="S882" s="238">
        <f>IF(O882=1,0,IF(P882=1,'WHT Rates - MPEG HEVC VIA'!$H$3,IF(Q882=1,'WHT Rates - MPEG HEVC VIA'!$H$11,IF(R882=1,'Via Summary'!$B$9,_xlfn.XLOOKUP(D882,'WHT Rates'!$B$4:$B$56,'WHT Rates'!$C$4:$C$56)/100))))</f>
        <v>0.1</v>
      </c>
      <c r="T882" s="244">
        <f t="shared" si="130"/>
        <v>900</v>
      </c>
      <c r="U882" s="238">
        <f>IF(O882=1,0,IF(P882=1,'WHT Rates - MPEG HEVC VIA'!$H$3,IF(Q882=1,'WHT Rates - MPEG HEVC VIA'!$H$11,IF(R882=1,'Via Summary'!$B$9,_xlfn.XLOOKUP(D882,'WHT Rates'!$B$4:$B$56,'WHT Rates'!$E$4:$E$56)/100))))</f>
        <v>0.1</v>
      </c>
      <c r="V882" s="244">
        <f t="shared" si="131"/>
        <v>0</v>
      </c>
      <c r="W882" s="251"/>
      <c r="X882" s="128">
        <f t="shared" si="124"/>
        <v>-900</v>
      </c>
      <c r="Y882" s="128">
        <f t="shared" si="125"/>
        <v>0</v>
      </c>
      <c r="Z882" s="251"/>
      <c r="AA882" s="251"/>
      <c r="AB882" s="251"/>
    </row>
    <row r="883" spans="1:28" s="127" customFormat="1" x14ac:dyDescent="0.35">
      <c r="A883" s="214" t="s">
        <v>318</v>
      </c>
      <c r="B883" s="215">
        <v>127281</v>
      </c>
      <c r="C883" s="215" t="s">
        <v>24</v>
      </c>
      <c r="D883" s="215" t="s">
        <v>25</v>
      </c>
      <c r="E883" s="215">
        <v>70454843</v>
      </c>
      <c r="F883" s="215">
        <v>100</v>
      </c>
      <c r="G883" s="215" t="s">
        <v>718</v>
      </c>
      <c r="H883" s="221" t="s">
        <v>1898</v>
      </c>
      <c r="I883" s="234" t="s">
        <v>979</v>
      </c>
      <c r="J883" s="207">
        <v>36000</v>
      </c>
      <c r="K883" s="211"/>
      <c r="L883" s="127" t="str">
        <f t="shared" si="126"/>
        <v>0070454843000100</v>
      </c>
      <c r="M883" s="127">
        <f t="shared" si="132"/>
        <v>16</v>
      </c>
      <c r="N883" s="127" t="str">
        <f t="shared" si="127"/>
        <v>00000000/Z_DTB</v>
      </c>
      <c r="O883" s="236">
        <f t="shared" si="128"/>
        <v>0</v>
      </c>
      <c r="P883" s="236">
        <f t="shared" si="129"/>
        <v>0</v>
      </c>
      <c r="Q883" s="236">
        <f t="shared" si="129"/>
        <v>0</v>
      </c>
      <c r="R883" s="236">
        <f t="shared" si="129"/>
        <v>0</v>
      </c>
      <c r="S883" s="238">
        <f>IF(O883=1,0,IF(P883=1,'WHT Rates - MPEG HEVC VIA'!$H$3,IF(Q883=1,'WHT Rates - MPEG HEVC VIA'!$H$11,IF(R883=1,'Via Summary'!$B$9,_xlfn.XLOOKUP(D883,'WHT Rates'!$B$4:$B$56,'WHT Rates'!$C$4:$C$56)/100))))</f>
        <v>0.1</v>
      </c>
      <c r="T883" s="244">
        <f t="shared" si="130"/>
        <v>3600</v>
      </c>
      <c r="U883" s="238">
        <f>IF(O883=1,0,IF(P883=1,'WHT Rates - MPEG HEVC VIA'!$H$3,IF(Q883=1,'WHT Rates - MPEG HEVC VIA'!$H$11,IF(R883=1,'Via Summary'!$B$9,_xlfn.XLOOKUP(D883,'WHT Rates'!$B$4:$B$56,'WHT Rates'!$E$4:$E$56)/100))))</f>
        <v>0.1</v>
      </c>
      <c r="V883" s="244">
        <f t="shared" si="131"/>
        <v>0</v>
      </c>
      <c r="W883" s="251"/>
      <c r="X883" s="128">
        <f t="shared" si="124"/>
        <v>-3600</v>
      </c>
      <c r="Y883" s="128">
        <f t="shared" si="125"/>
        <v>0</v>
      </c>
      <c r="Z883" s="251"/>
      <c r="AA883" s="251"/>
      <c r="AB883" s="251"/>
    </row>
    <row r="884" spans="1:28" s="127" customFormat="1" x14ac:dyDescent="0.35">
      <c r="A884" s="214" t="s">
        <v>318</v>
      </c>
      <c r="B884" s="215">
        <v>127281</v>
      </c>
      <c r="C884" s="215" t="s">
        <v>24</v>
      </c>
      <c r="D884" s="215" t="s">
        <v>25</v>
      </c>
      <c r="E884" s="215">
        <v>70454843</v>
      </c>
      <c r="F884" s="215">
        <v>110</v>
      </c>
      <c r="G884" s="215" t="s">
        <v>700</v>
      </c>
      <c r="H884" s="221" t="s">
        <v>1899</v>
      </c>
      <c r="I884" s="234" t="s">
        <v>979</v>
      </c>
      <c r="J884" s="207">
        <v>13514.32</v>
      </c>
      <c r="K884" s="211"/>
      <c r="L884" s="127" t="str">
        <f t="shared" si="126"/>
        <v>0070454843000110</v>
      </c>
      <c r="M884" s="127">
        <f t="shared" si="132"/>
        <v>16</v>
      </c>
      <c r="N884" s="127" t="str">
        <f t="shared" si="127"/>
        <v>00000000/Z_DMA</v>
      </c>
      <c r="O884" s="236">
        <f t="shared" si="128"/>
        <v>0</v>
      </c>
      <c r="P884" s="236">
        <f t="shared" si="129"/>
        <v>0</v>
      </c>
      <c r="Q884" s="236">
        <f t="shared" si="129"/>
        <v>0</v>
      </c>
      <c r="R884" s="236">
        <f t="shared" si="129"/>
        <v>0</v>
      </c>
      <c r="S884" s="238">
        <f>IF(O884=1,0,IF(P884=1,'WHT Rates - MPEG HEVC VIA'!$H$3,IF(Q884=1,'WHT Rates - MPEG HEVC VIA'!$H$11,IF(R884=1,'Via Summary'!$B$9,_xlfn.XLOOKUP(D884,'WHT Rates'!$B$4:$B$56,'WHT Rates'!$C$4:$C$56)/100))))</f>
        <v>0.1</v>
      </c>
      <c r="T884" s="244">
        <f t="shared" si="130"/>
        <v>1351.432</v>
      </c>
      <c r="U884" s="238">
        <f>IF(O884=1,0,IF(P884=1,'WHT Rates - MPEG HEVC VIA'!$H$3,IF(Q884=1,'WHT Rates - MPEG HEVC VIA'!$H$11,IF(R884=1,'Via Summary'!$B$9,_xlfn.XLOOKUP(D884,'WHT Rates'!$B$4:$B$56,'WHT Rates'!$E$4:$E$56)/100))))</f>
        <v>0.1</v>
      </c>
      <c r="V884" s="244">
        <f t="shared" si="131"/>
        <v>0</v>
      </c>
      <c r="W884" s="251"/>
      <c r="X884" s="128">
        <f t="shared" si="124"/>
        <v>-1351.43</v>
      </c>
      <c r="Y884" s="128">
        <f t="shared" si="125"/>
        <v>0</v>
      </c>
      <c r="Z884" s="251"/>
      <c r="AA884" s="251"/>
      <c r="AB884" s="251"/>
    </row>
    <row r="885" spans="1:28" s="127" customFormat="1" x14ac:dyDescent="0.35">
      <c r="A885" s="214" t="s">
        <v>318</v>
      </c>
      <c r="B885" s="215">
        <v>127281</v>
      </c>
      <c r="C885" s="215" t="s">
        <v>24</v>
      </c>
      <c r="D885" s="215" t="s">
        <v>25</v>
      </c>
      <c r="E885" s="215">
        <v>70454843</v>
      </c>
      <c r="F885" s="215">
        <v>120</v>
      </c>
      <c r="G885" s="215" t="s">
        <v>700</v>
      </c>
      <c r="H885" s="221" t="s">
        <v>1900</v>
      </c>
      <c r="I885" s="234" t="s">
        <v>979</v>
      </c>
      <c r="J885" s="207">
        <v>395920.95</v>
      </c>
      <c r="K885" s="211"/>
      <c r="L885" s="127" t="str">
        <f t="shared" si="126"/>
        <v>0070454843000120</v>
      </c>
      <c r="M885" s="127">
        <f t="shared" si="132"/>
        <v>16</v>
      </c>
      <c r="N885" s="127" t="str">
        <f t="shared" si="127"/>
        <v>00000000/Z_DMA</v>
      </c>
      <c r="O885" s="236">
        <f t="shared" si="128"/>
        <v>0</v>
      </c>
      <c r="P885" s="236">
        <f t="shared" si="129"/>
        <v>0</v>
      </c>
      <c r="Q885" s="236">
        <f t="shared" si="129"/>
        <v>0</v>
      </c>
      <c r="R885" s="236">
        <f t="shared" si="129"/>
        <v>0</v>
      </c>
      <c r="S885" s="238">
        <f>IF(O885=1,0,IF(P885=1,'WHT Rates - MPEG HEVC VIA'!$H$3,IF(Q885=1,'WHT Rates - MPEG HEVC VIA'!$H$11,IF(R885=1,'Via Summary'!$B$9,_xlfn.XLOOKUP(D885,'WHT Rates'!$B$4:$B$56,'WHT Rates'!$C$4:$C$56)/100))))</f>
        <v>0.1</v>
      </c>
      <c r="T885" s="244">
        <f t="shared" si="130"/>
        <v>39592.095000000001</v>
      </c>
      <c r="U885" s="238">
        <f>IF(O885=1,0,IF(P885=1,'WHT Rates - MPEG HEVC VIA'!$H$3,IF(Q885=1,'WHT Rates - MPEG HEVC VIA'!$H$11,IF(R885=1,'Via Summary'!$B$9,_xlfn.XLOOKUP(D885,'WHT Rates'!$B$4:$B$56,'WHT Rates'!$E$4:$E$56)/100))))</f>
        <v>0.1</v>
      </c>
      <c r="V885" s="244">
        <f t="shared" si="131"/>
        <v>0</v>
      </c>
      <c r="W885" s="251"/>
      <c r="X885" s="128">
        <f t="shared" si="124"/>
        <v>-39592.1</v>
      </c>
      <c r="Y885" s="128">
        <f t="shared" si="125"/>
        <v>0</v>
      </c>
      <c r="Z885" s="251"/>
      <c r="AA885" s="251"/>
      <c r="AB885" s="251"/>
    </row>
    <row r="886" spans="1:28" s="127" customFormat="1" x14ac:dyDescent="0.35">
      <c r="A886" s="214" t="s">
        <v>318</v>
      </c>
      <c r="B886" s="215">
        <v>127281</v>
      </c>
      <c r="C886" s="215" t="s">
        <v>24</v>
      </c>
      <c r="D886" s="215" t="s">
        <v>25</v>
      </c>
      <c r="E886" s="215">
        <v>70454843</v>
      </c>
      <c r="F886" s="215">
        <v>130</v>
      </c>
      <c r="G886" s="215" t="s">
        <v>697</v>
      </c>
      <c r="H886" s="221" t="s">
        <v>1901</v>
      </c>
      <c r="I886" s="234" t="s">
        <v>979</v>
      </c>
      <c r="J886" s="207">
        <v>1246.5</v>
      </c>
      <c r="K886" s="211"/>
      <c r="L886" s="127" t="str">
        <f t="shared" si="126"/>
        <v>0070454843000130</v>
      </c>
      <c r="M886" s="127">
        <f t="shared" si="132"/>
        <v>16</v>
      </c>
      <c r="N886" s="127" t="str">
        <f t="shared" si="127"/>
        <v>00000000/Z_SBA</v>
      </c>
      <c r="O886" s="236">
        <f t="shared" si="128"/>
        <v>0</v>
      </c>
      <c r="P886" s="236">
        <f t="shared" si="129"/>
        <v>0</v>
      </c>
      <c r="Q886" s="236">
        <f t="shared" si="129"/>
        <v>0</v>
      </c>
      <c r="R886" s="236">
        <f t="shared" si="129"/>
        <v>0</v>
      </c>
      <c r="S886" s="238">
        <f>IF(O886=1,0,IF(P886=1,'WHT Rates - MPEG HEVC VIA'!$H$3,IF(Q886=1,'WHT Rates - MPEG HEVC VIA'!$H$11,IF(R886=1,'Via Summary'!$B$9,_xlfn.XLOOKUP(D886,'WHT Rates'!$B$4:$B$56,'WHT Rates'!$C$4:$C$56)/100))))</f>
        <v>0.1</v>
      </c>
      <c r="T886" s="244">
        <f t="shared" si="130"/>
        <v>124.65</v>
      </c>
      <c r="U886" s="238">
        <f>IF(O886=1,0,IF(P886=1,'WHT Rates - MPEG HEVC VIA'!$H$3,IF(Q886=1,'WHT Rates - MPEG HEVC VIA'!$H$11,IF(R886=1,'Via Summary'!$B$9,_xlfn.XLOOKUP(D886,'WHT Rates'!$B$4:$B$56,'WHT Rates'!$E$4:$E$56)/100))))</f>
        <v>0.1</v>
      </c>
      <c r="V886" s="244">
        <f t="shared" si="131"/>
        <v>0</v>
      </c>
      <c r="W886" s="251"/>
      <c r="X886" s="128">
        <f t="shared" si="124"/>
        <v>-124.65</v>
      </c>
      <c r="Y886" s="128">
        <f t="shared" si="125"/>
        <v>0</v>
      </c>
      <c r="Z886" s="251"/>
      <c r="AA886" s="251"/>
      <c r="AB886" s="251"/>
    </row>
    <row r="887" spans="1:28" s="127" customFormat="1" x14ac:dyDescent="0.35">
      <c r="A887" s="214" t="s">
        <v>58</v>
      </c>
      <c r="B887" s="215">
        <v>105128</v>
      </c>
      <c r="C887" s="215" t="s">
        <v>56</v>
      </c>
      <c r="D887" s="215" t="s">
        <v>57</v>
      </c>
      <c r="E887" s="215">
        <v>70454913</v>
      </c>
      <c r="F887" s="215">
        <v>10</v>
      </c>
      <c r="G887" s="215" t="s">
        <v>706</v>
      </c>
      <c r="H887" s="221" t="s">
        <v>1902</v>
      </c>
      <c r="I887" s="234" t="s">
        <v>978</v>
      </c>
      <c r="J887" s="207"/>
      <c r="K887" s="211">
        <v>1836</v>
      </c>
      <c r="L887" s="127" t="str">
        <f t="shared" si="126"/>
        <v>0070454913000010</v>
      </c>
      <c r="M887" s="127">
        <f t="shared" si="132"/>
        <v>16</v>
      </c>
      <c r="N887" s="127" t="str">
        <f t="shared" si="127"/>
        <v>00000000/Z_CSD</v>
      </c>
      <c r="O887" s="236">
        <f t="shared" si="128"/>
        <v>0</v>
      </c>
      <c r="P887" s="236">
        <f t="shared" si="129"/>
        <v>0</v>
      </c>
      <c r="Q887" s="236">
        <f t="shared" si="129"/>
        <v>0</v>
      </c>
      <c r="R887" s="236">
        <f t="shared" si="129"/>
        <v>0</v>
      </c>
      <c r="S887" s="238">
        <f>IF(O887=1,0,IF(P887=1,'WHT Rates - MPEG HEVC VIA'!$H$3,IF(Q887=1,'WHT Rates - MPEG HEVC VIA'!$H$11,IF(R887=1,'Via Summary'!$B$9,_xlfn.XLOOKUP(D887,'WHT Rates'!$B$4:$B$56,'WHT Rates'!$C$4:$C$56)/100))))</f>
        <v>0</v>
      </c>
      <c r="T887" s="244">
        <f t="shared" si="130"/>
        <v>0</v>
      </c>
      <c r="U887" s="238">
        <f>IF(O887=1,0,IF(P887=1,'WHT Rates - MPEG HEVC VIA'!$H$3,IF(Q887=1,'WHT Rates - MPEG HEVC VIA'!$H$11,IF(R887=1,'Via Summary'!$B$9,_xlfn.XLOOKUP(D887,'WHT Rates'!$B$4:$B$56,'WHT Rates'!$E$4:$E$56)/100))))</f>
        <v>0</v>
      </c>
      <c r="V887" s="244">
        <f t="shared" si="131"/>
        <v>0</v>
      </c>
      <c r="W887" s="251"/>
      <c r="X887" s="128">
        <f t="shared" si="124"/>
        <v>0</v>
      </c>
      <c r="Y887" s="128">
        <f t="shared" si="125"/>
        <v>0</v>
      </c>
      <c r="Z887" s="251"/>
      <c r="AA887" s="251"/>
      <c r="AB887" s="251"/>
    </row>
    <row r="888" spans="1:28" s="127" customFormat="1" x14ac:dyDescent="0.35">
      <c r="A888" s="214" t="s">
        <v>200</v>
      </c>
      <c r="B888" s="215">
        <v>107440</v>
      </c>
      <c r="C888" s="215" t="s">
        <v>77</v>
      </c>
      <c r="D888" s="215" t="s">
        <v>78</v>
      </c>
      <c r="E888" s="215">
        <v>70454744</v>
      </c>
      <c r="F888" s="215">
        <v>10</v>
      </c>
      <c r="G888" s="215" t="s">
        <v>742</v>
      </c>
      <c r="H888" s="221" t="s">
        <v>1903</v>
      </c>
      <c r="I888" s="234" t="s">
        <v>982</v>
      </c>
      <c r="J888" s="207">
        <v>375</v>
      </c>
      <c r="K888" s="211"/>
      <c r="L888" s="127" t="str">
        <f t="shared" si="126"/>
        <v>0070454744000010</v>
      </c>
      <c r="M888" s="127">
        <f t="shared" si="132"/>
        <v>16</v>
      </c>
      <c r="N888" s="127" t="str">
        <f t="shared" si="127"/>
        <v>00000000/Z_DSDR</v>
      </c>
      <c r="O888" s="236">
        <f t="shared" si="128"/>
        <v>0</v>
      </c>
      <c r="P888" s="236">
        <f t="shared" si="129"/>
        <v>0</v>
      </c>
      <c r="Q888" s="236">
        <f t="shared" si="129"/>
        <v>0</v>
      </c>
      <c r="R888" s="236">
        <f t="shared" si="129"/>
        <v>0</v>
      </c>
      <c r="S888" s="238">
        <f>IF(O888=1,0,IF(P888=1,'WHT Rates - MPEG HEVC VIA'!$H$3,IF(Q888=1,'WHT Rates - MPEG HEVC VIA'!$H$11,IF(R888=1,'Via Summary'!$B$9,_xlfn.XLOOKUP(D888,'WHT Rates'!$B$4:$B$56,'WHT Rates'!$C$4:$C$56)/100))))</f>
        <v>0</v>
      </c>
      <c r="T888" s="244">
        <f t="shared" si="130"/>
        <v>0</v>
      </c>
      <c r="U888" s="238">
        <f>IF(O888=1,0,IF(P888=1,'WHT Rates - MPEG HEVC VIA'!$H$3,IF(Q888=1,'WHT Rates - MPEG HEVC VIA'!$H$11,IF(R888=1,'Via Summary'!$B$9,_xlfn.XLOOKUP(D888,'WHT Rates'!$B$4:$B$56,'WHT Rates'!$E$4:$E$56)/100))))</f>
        <v>0</v>
      </c>
      <c r="V888" s="244">
        <f t="shared" si="131"/>
        <v>0</v>
      </c>
      <c r="W888" s="251"/>
      <c r="X888" s="128">
        <f t="shared" si="124"/>
        <v>0</v>
      </c>
      <c r="Y888" s="128">
        <f t="shared" si="125"/>
        <v>0</v>
      </c>
      <c r="Z888" s="251"/>
      <c r="AA888" s="251"/>
      <c r="AB888" s="251"/>
    </row>
    <row r="889" spans="1:28" s="127" customFormat="1" x14ac:dyDescent="0.35">
      <c r="A889" s="214" t="s">
        <v>200</v>
      </c>
      <c r="B889" s="215">
        <v>107440</v>
      </c>
      <c r="C889" s="215" t="s">
        <v>77</v>
      </c>
      <c r="D889" s="215" t="s">
        <v>78</v>
      </c>
      <c r="E889" s="215">
        <v>70454744</v>
      </c>
      <c r="F889" s="215">
        <v>20</v>
      </c>
      <c r="G889" s="215" t="s">
        <v>743</v>
      </c>
      <c r="H889" s="221" t="s">
        <v>1904</v>
      </c>
      <c r="I889" s="234" t="s">
        <v>982</v>
      </c>
      <c r="J889" s="207">
        <v>3719</v>
      </c>
      <c r="K889" s="211"/>
      <c r="L889" s="127" t="str">
        <f t="shared" si="126"/>
        <v>0070454744000020</v>
      </c>
      <c r="M889" s="127">
        <f t="shared" si="132"/>
        <v>16</v>
      </c>
      <c r="N889" s="127" t="str">
        <f t="shared" si="127"/>
        <v>00000000/Z_DSDI</v>
      </c>
      <c r="O889" s="236">
        <f t="shared" si="128"/>
        <v>0</v>
      </c>
      <c r="P889" s="236">
        <f t="shared" si="129"/>
        <v>0</v>
      </c>
      <c r="Q889" s="236">
        <f t="shared" si="129"/>
        <v>0</v>
      </c>
      <c r="R889" s="236">
        <f t="shared" si="129"/>
        <v>0</v>
      </c>
      <c r="S889" s="238">
        <f>IF(O889=1,0,IF(P889=1,'WHT Rates - MPEG HEVC VIA'!$H$3,IF(Q889=1,'WHT Rates - MPEG HEVC VIA'!$H$11,IF(R889=1,'Via Summary'!$B$9,_xlfn.XLOOKUP(D889,'WHT Rates'!$B$4:$B$56,'WHT Rates'!$C$4:$C$56)/100))))</f>
        <v>0</v>
      </c>
      <c r="T889" s="244">
        <f t="shared" si="130"/>
        <v>0</v>
      </c>
      <c r="U889" s="238">
        <f>IF(O889=1,0,IF(P889=1,'WHT Rates - MPEG HEVC VIA'!$H$3,IF(Q889=1,'WHT Rates - MPEG HEVC VIA'!$H$11,IF(R889=1,'Via Summary'!$B$9,_xlfn.XLOOKUP(D889,'WHT Rates'!$B$4:$B$56,'WHT Rates'!$E$4:$E$56)/100))))</f>
        <v>0</v>
      </c>
      <c r="V889" s="244">
        <f t="shared" si="131"/>
        <v>0</v>
      </c>
      <c r="W889" s="251"/>
      <c r="X889" s="128">
        <f t="shared" si="124"/>
        <v>0</v>
      </c>
      <c r="Y889" s="128">
        <f t="shared" si="125"/>
        <v>0</v>
      </c>
      <c r="Z889" s="251"/>
      <c r="AA889" s="251"/>
      <c r="AB889" s="251"/>
    </row>
    <row r="890" spans="1:28" s="127" customFormat="1" x14ac:dyDescent="0.35">
      <c r="A890" s="214" t="s">
        <v>612</v>
      </c>
      <c r="B890" s="215">
        <v>126672</v>
      </c>
      <c r="C890" s="215" t="s">
        <v>13</v>
      </c>
      <c r="D890" s="215" t="s">
        <v>14</v>
      </c>
      <c r="E890" s="215">
        <v>70454736</v>
      </c>
      <c r="F890" s="215">
        <v>10</v>
      </c>
      <c r="G890" s="215" t="s">
        <v>706</v>
      </c>
      <c r="H890" s="221" t="s">
        <v>1905</v>
      </c>
      <c r="I890" s="234" t="s">
        <v>978</v>
      </c>
      <c r="J890" s="207"/>
      <c r="K890" s="211">
        <v>1411</v>
      </c>
      <c r="L890" s="127" t="str">
        <f t="shared" si="126"/>
        <v>0070454736000010</v>
      </c>
      <c r="M890" s="127">
        <f t="shared" si="132"/>
        <v>16</v>
      </c>
      <c r="N890" s="127" t="str">
        <f t="shared" si="127"/>
        <v>00000000/Z_CSD</v>
      </c>
      <c r="O890" s="236">
        <f t="shared" si="128"/>
        <v>0</v>
      </c>
      <c r="P890" s="236">
        <f t="shared" si="129"/>
        <v>0</v>
      </c>
      <c r="Q890" s="236">
        <f t="shared" si="129"/>
        <v>0</v>
      </c>
      <c r="R890" s="236">
        <f t="shared" si="129"/>
        <v>0</v>
      </c>
      <c r="S890" s="238">
        <f>IF(O890=1,0,IF(P890=1,'WHT Rates - MPEG HEVC VIA'!$H$3,IF(Q890=1,'WHT Rates - MPEG HEVC VIA'!$H$11,IF(R890=1,'Via Summary'!$B$9,_xlfn.XLOOKUP(D890,'WHT Rates'!$B$4:$B$56,'WHT Rates'!$C$4:$C$56)/100))))</f>
        <v>0</v>
      </c>
      <c r="T890" s="244">
        <f t="shared" si="130"/>
        <v>0</v>
      </c>
      <c r="U890" s="238">
        <f>IF(O890=1,0,IF(P890=1,'WHT Rates - MPEG HEVC VIA'!$H$3,IF(Q890=1,'WHT Rates - MPEG HEVC VIA'!$H$11,IF(R890=1,'Via Summary'!$B$9,_xlfn.XLOOKUP(D890,'WHT Rates'!$B$4:$B$56,'WHT Rates'!$E$4:$E$56)/100))))</f>
        <v>0</v>
      </c>
      <c r="V890" s="244">
        <f t="shared" si="131"/>
        <v>0</v>
      </c>
      <c r="W890" s="251"/>
      <c r="X890" s="128">
        <f t="shared" ref="X890:X953" si="133">ROUND(-1*T890,2)</f>
        <v>0</v>
      </c>
      <c r="Y890" s="128">
        <f t="shared" ref="Y890:Y953" si="134">ROUND(-1*V890,2)</f>
        <v>0</v>
      </c>
      <c r="Z890" s="251"/>
      <c r="AA890" s="251"/>
      <c r="AB890" s="251"/>
    </row>
    <row r="891" spans="1:28" s="127" customFormat="1" x14ac:dyDescent="0.35">
      <c r="A891" s="214" t="s">
        <v>166</v>
      </c>
      <c r="B891" s="215">
        <v>105904</v>
      </c>
      <c r="C891" s="215" t="s">
        <v>136</v>
      </c>
      <c r="D891" s="215" t="s">
        <v>137</v>
      </c>
      <c r="E891" s="215">
        <v>70455040</v>
      </c>
      <c r="F891" s="215">
        <v>10</v>
      </c>
      <c r="G891" s="215" t="s">
        <v>774</v>
      </c>
      <c r="H891" s="221" t="s">
        <v>1906</v>
      </c>
      <c r="I891" s="234" t="s">
        <v>988</v>
      </c>
      <c r="J891" s="207">
        <v>53.62</v>
      </c>
      <c r="K891" s="211"/>
      <c r="L891" s="127" t="str">
        <f t="shared" si="126"/>
        <v>0070455040000010</v>
      </c>
      <c r="M891" s="127">
        <f t="shared" si="132"/>
        <v>16</v>
      </c>
      <c r="N891" s="127" t="str">
        <f t="shared" si="127"/>
        <v>00000000/Z_PVP</v>
      </c>
      <c r="O891" s="236">
        <f t="shared" si="128"/>
        <v>0</v>
      </c>
      <c r="P891" s="236">
        <f t="shared" si="129"/>
        <v>0</v>
      </c>
      <c r="Q891" s="236">
        <f t="shared" si="129"/>
        <v>0</v>
      </c>
      <c r="R891" s="236">
        <f t="shared" si="129"/>
        <v>0</v>
      </c>
      <c r="S891" s="238">
        <f>IF(O891=1,0,IF(P891=1,'WHT Rates - MPEG HEVC VIA'!$H$3,IF(Q891=1,'WHT Rates - MPEG HEVC VIA'!$H$11,IF(R891=1,'Via Summary'!$B$9,_xlfn.XLOOKUP(D891,'WHT Rates'!$B$4:$B$56,'WHT Rates'!$C$4:$C$56)/100))))</f>
        <v>0</v>
      </c>
      <c r="T891" s="244">
        <f t="shared" si="130"/>
        <v>0</v>
      </c>
      <c r="U891" s="238">
        <f>IF(O891=1,0,IF(P891=1,'WHT Rates - MPEG HEVC VIA'!$H$3,IF(Q891=1,'WHT Rates - MPEG HEVC VIA'!$H$11,IF(R891=1,'Via Summary'!$B$9,_xlfn.XLOOKUP(D891,'WHT Rates'!$B$4:$B$56,'WHT Rates'!$E$4:$E$56)/100))))</f>
        <v>0</v>
      </c>
      <c r="V891" s="244">
        <f t="shared" si="131"/>
        <v>0</v>
      </c>
      <c r="W891" s="251"/>
      <c r="X891" s="128">
        <f t="shared" si="133"/>
        <v>0</v>
      </c>
      <c r="Y891" s="128">
        <f t="shared" si="134"/>
        <v>0</v>
      </c>
      <c r="Z891" s="251"/>
      <c r="AA891" s="251"/>
      <c r="AB891" s="251"/>
    </row>
    <row r="892" spans="1:28" s="127" customFormat="1" x14ac:dyDescent="0.35">
      <c r="A892" s="214" t="s">
        <v>166</v>
      </c>
      <c r="B892" s="215">
        <v>105904</v>
      </c>
      <c r="C892" s="215" t="s">
        <v>136</v>
      </c>
      <c r="D892" s="215" t="s">
        <v>137</v>
      </c>
      <c r="E892" s="215">
        <v>70455040</v>
      </c>
      <c r="F892" s="215">
        <v>20</v>
      </c>
      <c r="G892" s="215" t="s">
        <v>774</v>
      </c>
      <c r="H892" s="221" t="s">
        <v>1907</v>
      </c>
      <c r="I892" s="234" t="s">
        <v>988</v>
      </c>
      <c r="J892" s="207">
        <v>2.38</v>
      </c>
      <c r="K892" s="211"/>
      <c r="L892" s="127" t="str">
        <f t="shared" si="126"/>
        <v>0070455040000020</v>
      </c>
      <c r="M892" s="127">
        <f t="shared" si="132"/>
        <v>16</v>
      </c>
      <c r="N892" s="127" t="str">
        <f t="shared" si="127"/>
        <v>00000000/Z_PVP</v>
      </c>
      <c r="O892" s="236">
        <f t="shared" si="128"/>
        <v>0</v>
      </c>
      <c r="P892" s="236">
        <f t="shared" si="129"/>
        <v>0</v>
      </c>
      <c r="Q892" s="236">
        <f t="shared" si="129"/>
        <v>0</v>
      </c>
      <c r="R892" s="236">
        <f t="shared" si="129"/>
        <v>0</v>
      </c>
      <c r="S892" s="238">
        <f>IF(O892=1,0,IF(P892=1,'WHT Rates - MPEG HEVC VIA'!$H$3,IF(Q892=1,'WHT Rates - MPEG HEVC VIA'!$H$11,IF(R892=1,'Via Summary'!$B$9,_xlfn.XLOOKUP(D892,'WHT Rates'!$B$4:$B$56,'WHT Rates'!$C$4:$C$56)/100))))</f>
        <v>0</v>
      </c>
      <c r="T892" s="244">
        <f t="shared" si="130"/>
        <v>0</v>
      </c>
      <c r="U892" s="238">
        <f>IF(O892=1,0,IF(P892=1,'WHT Rates - MPEG HEVC VIA'!$H$3,IF(Q892=1,'WHT Rates - MPEG HEVC VIA'!$H$11,IF(R892=1,'Via Summary'!$B$9,_xlfn.XLOOKUP(D892,'WHT Rates'!$B$4:$B$56,'WHT Rates'!$E$4:$E$56)/100))))</f>
        <v>0</v>
      </c>
      <c r="V892" s="244">
        <f t="shared" si="131"/>
        <v>0</v>
      </c>
      <c r="W892" s="251"/>
      <c r="X892" s="128">
        <f t="shared" si="133"/>
        <v>0</v>
      </c>
      <c r="Y892" s="128">
        <f t="shared" si="134"/>
        <v>0</v>
      </c>
      <c r="Z892" s="251"/>
      <c r="AA892" s="251"/>
      <c r="AB892" s="251"/>
    </row>
    <row r="893" spans="1:28" s="127" customFormat="1" x14ac:dyDescent="0.35">
      <c r="A893" s="214" t="s">
        <v>180</v>
      </c>
      <c r="B893" s="215">
        <v>106781</v>
      </c>
      <c r="C893" s="215" t="s">
        <v>136</v>
      </c>
      <c r="D893" s="215" t="s">
        <v>137</v>
      </c>
      <c r="E893" s="215">
        <v>70454873</v>
      </c>
      <c r="F893" s="215">
        <v>10</v>
      </c>
      <c r="G893" s="215" t="s">
        <v>697</v>
      </c>
      <c r="H893" s="221" t="s">
        <v>1908</v>
      </c>
      <c r="I893" s="234" t="s">
        <v>978</v>
      </c>
      <c r="J893" s="207">
        <v>277767.03000000003</v>
      </c>
      <c r="K893" s="211"/>
      <c r="L893" s="127" t="str">
        <f t="shared" si="126"/>
        <v>0070454873000010</v>
      </c>
      <c r="M893" s="127">
        <f t="shared" si="132"/>
        <v>16</v>
      </c>
      <c r="N893" s="127" t="str">
        <f t="shared" si="127"/>
        <v>00000000/Z_SBA</v>
      </c>
      <c r="O893" s="236">
        <f t="shared" si="128"/>
        <v>0</v>
      </c>
      <c r="P893" s="236">
        <f t="shared" si="129"/>
        <v>0</v>
      </c>
      <c r="Q893" s="236">
        <f t="shared" si="129"/>
        <v>0</v>
      </c>
      <c r="R893" s="236">
        <f t="shared" si="129"/>
        <v>0</v>
      </c>
      <c r="S893" s="238">
        <f>IF(O893=1,0,IF(P893=1,'WHT Rates - MPEG HEVC VIA'!$H$3,IF(Q893=1,'WHT Rates - MPEG HEVC VIA'!$H$11,IF(R893=1,'Via Summary'!$B$9,_xlfn.XLOOKUP(D893,'WHT Rates'!$B$4:$B$56,'WHT Rates'!$C$4:$C$56)/100))))</f>
        <v>0</v>
      </c>
      <c r="T893" s="244">
        <f t="shared" si="130"/>
        <v>0</v>
      </c>
      <c r="U893" s="238">
        <f>IF(O893=1,0,IF(P893=1,'WHT Rates - MPEG HEVC VIA'!$H$3,IF(Q893=1,'WHT Rates - MPEG HEVC VIA'!$H$11,IF(R893=1,'Via Summary'!$B$9,_xlfn.XLOOKUP(D893,'WHT Rates'!$B$4:$B$56,'WHT Rates'!$E$4:$E$56)/100))))</f>
        <v>0</v>
      </c>
      <c r="V893" s="244">
        <f t="shared" si="131"/>
        <v>0</v>
      </c>
      <c r="W893" s="251"/>
      <c r="X893" s="128">
        <f t="shared" si="133"/>
        <v>0</v>
      </c>
      <c r="Y893" s="128">
        <f t="shared" si="134"/>
        <v>0</v>
      </c>
      <c r="Z893" s="251"/>
      <c r="AA893" s="251"/>
      <c r="AB893" s="251"/>
    </row>
    <row r="894" spans="1:28" s="127" customFormat="1" x14ac:dyDescent="0.35">
      <c r="A894" s="214" t="s">
        <v>180</v>
      </c>
      <c r="B894" s="215">
        <v>106781</v>
      </c>
      <c r="C894" s="215" t="s">
        <v>136</v>
      </c>
      <c r="D894" s="215" t="s">
        <v>137</v>
      </c>
      <c r="E894" s="215">
        <v>70454873</v>
      </c>
      <c r="F894" s="215">
        <v>20</v>
      </c>
      <c r="G894" s="215" t="s">
        <v>697</v>
      </c>
      <c r="H894" s="221" t="s">
        <v>1909</v>
      </c>
      <c r="I894" s="234" t="s">
        <v>978</v>
      </c>
      <c r="J894" s="207">
        <v>349356</v>
      </c>
      <c r="K894" s="211"/>
      <c r="L894" s="127" t="str">
        <f t="shared" si="126"/>
        <v>0070454873000020</v>
      </c>
      <c r="M894" s="127">
        <f t="shared" si="132"/>
        <v>16</v>
      </c>
      <c r="N894" s="127" t="str">
        <f t="shared" si="127"/>
        <v>00000000/Z_SBA</v>
      </c>
      <c r="O894" s="236">
        <f t="shared" si="128"/>
        <v>0</v>
      </c>
      <c r="P894" s="236">
        <f t="shared" si="129"/>
        <v>0</v>
      </c>
      <c r="Q894" s="236">
        <f t="shared" si="129"/>
        <v>0</v>
      </c>
      <c r="R894" s="236">
        <f t="shared" si="129"/>
        <v>0</v>
      </c>
      <c r="S894" s="238">
        <f>IF(O894=1,0,IF(P894=1,'WHT Rates - MPEG HEVC VIA'!$H$3,IF(Q894=1,'WHT Rates - MPEG HEVC VIA'!$H$11,IF(R894=1,'Via Summary'!$B$9,_xlfn.XLOOKUP(D894,'WHT Rates'!$B$4:$B$56,'WHT Rates'!$C$4:$C$56)/100))))</f>
        <v>0</v>
      </c>
      <c r="T894" s="244">
        <f t="shared" si="130"/>
        <v>0</v>
      </c>
      <c r="U894" s="238">
        <f>IF(O894=1,0,IF(P894=1,'WHT Rates - MPEG HEVC VIA'!$H$3,IF(Q894=1,'WHT Rates - MPEG HEVC VIA'!$H$11,IF(R894=1,'Via Summary'!$B$9,_xlfn.XLOOKUP(D894,'WHT Rates'!$B$4:$B$56,'WHT Rates'!$E$4:$E$56)/100))))</f>
        <v>0</v>
      </c>
      <c r="V894" s="244">
        <f t="shared" si="131"/>
        <v>0</v>
      </c>
      <c r="W894" s="251"/>
      <c r="X894" s="128">
        <f t="shared" si="133"/>
        <v>0</v>
      </c>
      <c r="Y894" s="128">
        <f t="shared" si="134"/>
        <v>0</v>
      </c>
      <c r="Z894" s="251"/>
      <c r="AA894" s="251"/>
      <c r="AB894" s="251"/>
    </row>
    <row r="895" spans="1:28" s="127" customFormat="1" x14ac:dyDescent="0.35">
      <c r="A895" s="214" t="s">
        <v>433</v>
      </c>
      <c r="B895" s="215">
        <v>127127</v>
      </c>
      <c r="C895" s="215" t="s">
        <v>22</v>
      </c>
      <c r="D895" s="215" t="s">
        <v>23</v>
      </c>
      <c r="E895" s="215">
        <v>70454815</v>
      </c>
      <c r="F895" s="215">
        <v>10</v>
      </c>
      <c r="G895" s="215" t="s">
        <v>713</v>
      </c>
      <c r="H895" s="221" t="s">
        <v>1910</v>
      </c>
      <c r="I895" s="234" t="s">
        <v>978</v>
      </c>
      <c r="J895" s="207"/>
      <c r="K895" s="211">
        <v>98718</v>
      </c>
      <c r="L895" s="127" t="str">
        <f t="shared" si="126"/>
        <v>0070454815000010</v>
      </c>
      <c r="M895" s="127">
        <f t="shared" si="132"/>
        <v>16</v>
      </c>
      <c r="N895" s="127" t="str">
        <f t="shared" si="127"/>
        <v>00000000/Z_CMP</v>
      </c>
      <c r="O895" s="236">
        <f t="shared" si="128"/>
        <v>0</v>
      </c>
      <c r="P895" s="236">
        <f t="shared" si="129"/>
        <v>0</v>
      </c>
      <c r="Q895" s="236">
        <f t="shared" si="129"/>
        <v>0</v>
      </c>
      <c r="R895" s="236">
        <f t="shared" si="129"/>
        <v>0</v>
      </c>
      <c r="S895" s="238">
        <f>IF(O895=1,0,IF(P895=1,'WHT Rates - MPEG HEVC VIA'!$H$3,IF(Q895=1,'WHT Rates - MPEG HEVC VIA'!$H$11,IF(R895=1,'Via Summary'!$B$9,_xlfn.XLOOKUP(D895,'WHT Rates'!$B$4:$B$56,'WHT Rates'!$C$4:$C$56)/100))))</f>
        <v>0</v>
      </c>
      <c r="T895" s="244">
        <f t="shared" si="130"/>
        <v>0</v>
      </c>
      <c r="U895" s="238">
        <f>IF(O895=1,0,IF(P895=1,'WHT Rates - MPEG HEVC VIA'!$H$3,IF(Q895=1,'WHT Rates - MPEG HEVC VIA'!$H$11,IF(R895=1,'Via Summary'!$B$9,_xlfn.XLOOKUP(D895,'WHT Rates'!$B$4:$B$56,'WHT Rates'!$E$4:$E$56)/100))))</f>
        <v>0</v>
      </c>
      <c r="V895" s="244">
        <f t="shared" si="131"/>
        <v>0</v>
      </c>
      <c r="W895" s="251"/>
      <c r="X895" s="128">
        <f t="shared" si="133"/>
        <v>0</v>
      </c>
      <c r="Y895" s="128">
        <f t="shared" si="134"/>
        <v>0</v>
      </c>
      <c r="Z895" s="251"/>
      <c r="AA895" s="251"/>
      <c r="AB895" s="251"/>
    </row>
    <row r="896" spans="1:28" s="127" customFormat="1" x14ac:dyDescent="0.35">
      <c r="A896" s="214" t="s">
        <v>95</v>
      </c>
      <c r="B896" s="215">
        <v>121612</v>
      </c>
      <c r="C896" s="215" t="s">
        <v>77</v>
      </c>
      <c r="D896" s="215" t="s">
        <v>78</v>
      </c>
      <c r="E896" s="215">
        <v>70454806</v>
      </c>
      <c r="F896" s="215">
        <v>10</v>
      </c>
      <c r="G896" s="215" t="s">
        <v>749</v>
      </c>
      <c r="H896" s="221" t="s">
        <v>1911</v>
      </c>
      <c r="I896" s="234" t="s">
        <v>979</v>
      </c>
      <c r="J896" s="207">
        <v>72000</v>
      </c>
      <c r="K896" s="211"/>
      <c r="L896" s="127" t="str">
        <f t="shared" si="126"/>
        <v>0070454806000010</v>
      </c>
      <c r="M896" s="127">
        <f t="shared" si="132"/>
        <v>16</v>
      </c>
      <c r="N896" s="127" t="str">
        <f t="shared" si="127"/>
        <v>00000000/Z_MBL</v>
      </c>
      <c r="O896" s="236">
        <f t="shared" si="128"/>
        <v>0</v>
      </c>
      <c r="P896" s="236">
        <f t="shared" si="129"/>
        <v>0</v>
      </c>
      <c r="Q896" s="236">
        <f t="shared" si="129"/>
        <v>0</v>
      </c>
      <c r="R896" s="236">
        <f t="shared" si="129"/>
        <v>0</v>
      </c>
      <c r="S896" s="238">
        <f>IF(O896=1,0,IF(P896=1,'WHT Rates - MPEG HEVC VIA'!$H$3,IF(Q896=1,'WHT Rates - MPEG HEVC VIA'!$H$11,IF(R896=1,'Via Summary'!$B$9,_xlfn.XLOOKUP(D896,'WHT Rates'!$B$4:$B$56,'WHT Rates'!$C$4:$C$56)/100))))</f>
        <v>0</v>
      </c>
      <c r="T896" s="244">
        <f t="shared" si="130"/>
        <v>0</v>
      </c>
      <c r="U896" s="238">
        <f>IF(O896=1,0,IF(P896=1,'WHT Rates - MPEG HEVC VIA'!$H$3,IF(Q896=1,'WHT Rates - MPEG HEVC VIA'!$H$11,IF(R896=1,'Via Summary'!$B$9,_xlfn.XLOOKUP(D896,'WHT Rates'!$B$4:$B$56,'WHT Rates'!$E$4:$E$56)/100))))</f>
        <v>0</v>
      </c>
      <c r="V896" s="244">
        <f t="shared" si="131"/>
        <v>0</v>
      </c>
      <c r="W896" s="251"/>
      <c r="X896" s="128">
        <f t="shared" si="133"/>
        <v>0</v>
      </c>
      <c r="Y896" s="128">
        <f t="shared" si="134"/>
        <v>0</v>
      </c>
      <c r="Z896" s="251"/>
      <c r="AA896" s="251"/>
      <c r="AB896" s="251"/>
    </row>
    <row r="897" spans="1:28" s="127" customFormat="1" x14ac:dyDescent="0.35">
      <c r="A897" s="214" t="s">
        <v>1912</v>
      </c>
      <c r="B897" s="215">
        <v>105245</v>
      </c>
      <c r="C897" s="215" t="s">
        <v>77</v>
      </c>
      <c r="D897" s="215" t="s">
        <v>78</v>
      </c>
      <c r="E897" s="215">
        <v>70454691</v>
      </c>
      <c r="F897" s="215">
        <v>10</v>
      </c>
      <c r="G897" s="215" t="s">
        <v>696</v>
      </c>
      <c r="H897" s="221" t="s">
        <v>1913</v>
      </c>
      <c r="I897" s="234" t="s">
        <v>1011</v>
      </c>
      <c r="J897" s="207">
        <v>29996</v>
      </c>
      <c r="K897" s="211"/>
      <c r="L897" s="127" t="str">
        <f t="shared" si="126"/>
        <v>0070454691000010</v>
      </c>
      <c r="M897" s="127">
        <f t="shared" si="132"/>
        <v>16</v>
      </c>
      <c r="N897" s="127" t="str">
        <f t="shared" si="127"/>
        <v>00000000/Z_SPKA</v>
      </c>
      <c r="O897" s="236">
        <f t="shared" si="128"/>
        <v>0</v>
      </c>
      <c r="P897" s="236">
        <f t="shared" si="129"/>
        <v>0</v>
      </c>
      <c r="Q897" s="236">
        <f t="shared" si="129"/>
        <v>0</v>
      </c>
      <c r="R897" s="236">
        <f t="shared" si="129"/>
        <v>0</v>
      </c>
      <c r="S897" s="238">
        <f>IF(O897=1,0,IF(P897=1,'WHT Rates - MPEG HEVC VIA'!$H$3,IF(Q897=1,'WHT Rates - MPEG HEVC VIA'!$H$11,IF(R897=1,'Via Summary'!$B$9,_xlfn.XLOOKUP(D897,'WHT Rates'!$B$4:$B$56,'WHT Rates'!$C$4:$C$56)/100))))</f>
        <v>0</v>
      </c>
      <c r="T897" s="244">
        <f t="shared" si="130"/>
        <v>0</v>
      </c>
      <c r="U897" s="238">
        <f>IF(O897=1,0,IF(P897=1,'WHT Rates - MPEG HEVC VIA'!$H$3,IF(Q897=1,'WHT Rates - MPEG HEVC VIA'!$H$11,IF(R897=1,'Via Summary'!$B$9,_xlfn.XLOOKUP(D897,'WHT Rates'!$B$4:$B$56,'WHT Rates'!$E$4:$E$56)/100))))</f>
        <v>0</v>
      </c>
      <c r="V897" s="244">
        <f t="shared" si="131"/>
        <v>0</v>
      </c>
      <c r="W897" s="251"/>
      <c r="X897" s="128">
        <f t="shared" si="133"/>
        <v>0</v>
      </c>
      <c r="Y897" s="128">
        <f t="shared" si="134"/>
        <v>0</v>
      </c>
      <c r="Z897" s="251"/>
      <c r="AA897" s="251"/>
      <c r="AB897" s="251"/>
    </row>
    <row r="898" spans="1:28" s="127" customFormat="1" x14ac:dyDescent="0.35">
      <c r="A898" s="214" t="s">
        <v>1912</v>
      </c>
      <c r="B898" s="215">
        <v>105245</v>
      </c>
      <c r="C898" s="215" t="s">
        <v>77</v>
      </c>
      <c r="D898" s="215" t="s">
        <v>78</v>
      </c>
      <c r="E898" s="215">
        <v>70454709</v>
      </c>
      <c r="F898" s="215">
        <v>10</v>
      </c>
      <c r="G898" s="215" t="s">
        <v>1083</v>
      </c>
      <c r="H898" s="221" t="s">
        <v>1914</v>
      </c>
      <c r="I898" s="234" t="s">
        <v>1915</v>
      </c>
      <c r="J898" s="207">
        <v>-1273.94</v>
      </c>
      <c r="K898" s="211"/>
      <c r="L898" s="127" t="str">
        <f t="shared" ref="L898:L961" si="135">IF(LEN(F898)=2,CONCATENATE("00",E898,"0000",F898),CONCATENATE("00",E898,"000",F898))</f>
        <v>0070454709000010</v>
      </c>
      <c r="M898" s="127">
        <f t="shared" si="132"/>
        <v>16</v>
      </c>
      <c r="N898" s="127" t="str">
        <f t="shared" ref="N898:N961" si="136">CONCATENATE("00000000/",G898)</f>
        <v>00000000/ACT ASSET</v>
      </c>
      <c r="O898" s="236">
        <f t="shared" si="128"/>
        <v>0</v>
      </c>
      <c r="P898" s="236">
        <f t="shared" si="129"/>
        <v>0</v>
      </c>
      <c r="Q898" s="236">
        <f t="shared" si="129"/>
        <v>0</v>
      </c>
      <c r="R898" s="236">
        <f t="shared" si="129"/>
        <v>0</v>
      </c>
      <c r="S898" s="238">
        <f>IF(O898=1,0,IF(P898=1,'WHT Rates - MPEG HEVC VIA'!$H$3,IF(Q898=1,'WHT Rates - MPEG HEVC VIA'!$H$11,IF(R898=1,'Via Summary'!$B$9,_xlfn.XLOOKUP(D898,'WHT Rates'!$B$4:$B$56,'WHT Rates'!$C$4:$C$56)/100))))</f>
        <v>0</v>
      </c>
      <c r="T898" s="244">
        <f t="shared" si="130"/>
        <v>0</v>
      </c>
      <c r="U898" s="238">
        <f>IF(O898=1,0,IF(P898=1,'WHT Rates - MPEG HEVC VIA'!$H$3,IF(Q898=1,'WHT Rates - MPEG HEVC VIA'!$H$11,IF(R898=1,'Via Summary'!$B$9,_xlfn.XLOOKUP(D898,'WHT Rates'!$B$4:$B$56,'WHT Rates'!$E$4:$E$56)/100))))</f>
        <v>0</v>
      </c>
      <c r="V898" s="244">
        <f t="shared" si="131"/>
        <v>0</v>
      </c>
      <c r="W898" s="251"/>
      <c r="X898" s="128">
        <f t="shared" si="133"/>
        <v>0</v>
      </c>
      <c r="Y898" s="128">
        <f t="shared" si="134"/>
        <v>0</v>
      </c>
      <c r="Z898" s="251"/>
      <c r="AA898" s="251"/>
      <c r="AB898" s="251"/>
    </row>
    <row r="899" spans="1:28" s="127" customFormat="1" x14ac:dyDescent="0.35">
      <c r="A899" s="214" t="s">
        <v>1912</v>
      </c>
      <c r="B899" s="215">
        <v>105245</v>
      </c>
      <c r="C899" s="215" t="s">
        <v>77</v>
      </c>
      <c r="D899" s="215" t="s">
        <v>78</v>
      </c>
      <c r="E899" s="215">
        <v>70454709</v>
      </c>
      <c r="F899" s="215">
        <v>10</v>
      </c>
      <c r="G899" s="215" t="s">
        <v>718</v>
      </c>
      <c r="H899" s="221" t="s">
        <v>1914</v>
      </c>
      <c r="I899" s="234" t="s">
        <v>1915</v>
      </c>
      <c r="J899" s="207">
        <v>675000</v>
      </c>
      <c r="K899" s="211"/>
      <c r="L899" s="127" t="str">
        <f t="shared" si="135"/>
        <v>0070454709000010</v>
      </c>
      <c r="M899" s="127">
        <f t="shared" si="132"/>
        <v>16</v>
      </c>
      <c r="N899" s="127" t="str">
        <f t="shared" si="136"/>
        <v>00000000/Z_DTB</v>
      </c>
      <c r="O899" s="236">
        <f t="shared" ref="O899:O962" si="137">IF($I899=O$1,1,0)</f>
        <v>0</v>
      </c>
      <c r="P899" s="236">
        <f t="shared" ref="P899:R930" si="138">IF($A899=P$1,1,0)</f>
        <v>0</v>
      </c>
      <c r="Q899" s="236">
        <f t="shared" si="138"/>
        <v>0</v>
      </c>
      <c r="R899" s="236">
        <f t="shared" si="138"/>
        <v>0</v>
      </c>
      <c r="S899" s="238">
        <f>IF(O899=1,0,IF(P899=1,'WHT Rates - MPEG HEVC VIA'!$H$3,IF(Q899=1,'WHT Rates - MPEG HEVC VIA'!$H$11,IF(R899=1,'Via Summary'!$B$9,_xlfn.XLOOKUP(D899,'WHT Rates'!$B$4:$B$56,'WHT Rates'!$C$4:$C$56)/100))))</f>
        <v>0</v>
      </c>
      <c r="T899" s="244">
        <f t="shared" ref="T899:T962" si="139">J899*S899</f>
        <v>0</v>
      </c>
      <c r="U899" s="238">
        <f>IF(O899=1,0,IF(P899=1,'WHT Rates - MPEG HEVC VIA'!$H$3,IF(Q899=1,'WHT Rates - MPEG HEVC VIA'!$H$11,IF(R899=1,'Via Summary'!$B$9,_xlfn.XLOOKUP(D899,'WHT Rates'!$B$4:$B$56,'WHT Rates'!$E$4:$E$56)/100))))</f>
        <v>0</v>
      </c>
      <c r="V899" s="244">
        <f t="shared" ref="V899:V962" si="140">K899*U899</f>
        <v>0</v>
      </c>
      <c r="W899" s="251"/>
      <c r="X899" s="128">
        <f t="shared" si="133"/>
        <v>0</v>
      </c>
      <c r="Y899" s="128">
        <f t="shared" si="134"/>
        <v>0</v>
      </c>
      <c r="Z899" s="251"/>
      <c r="AA899" s="251"/>
      <c r="AB899" s="251"/>
    </row>
    <row r="900" spans="1:28" s="127" customFormat="1" x14ac:dyDescent="0.35">
      <c r="A900" s="214" t="s">
        <v>1912</v>
      </c>
      <c r="B900" s="215">
        <v>105245</v>
      </c>
      <c r="C900" s="215" t="s">
        <v>77</v>
      </c>
      <c r="D900" s="215" t="s">
        <v>78</v>
      </c>
      <c r="E900" s="215">
        <v>70454720</v>
      </c>
      <c r="F900" s="215">
        <v>10</v>
      </c>
      <c r="G900" s="215" t="s">
        <v>697</v>
      </c>
      <c r="H900" s="221" t="s">
        <v>1916</v>
      </c>
      <c r="I900" s="234" t="s">
        <v>1012</v>
      </c>
      <c r="J900" s="207">
        <v>505169.22</v>
      </c>
      <c r="K900" s="211"/>
      <c r="L900" s="127" t="str">
        <f t="shared" si="135"/>
        <v>0070454720000010</v>
      </c>
      <c r="M900" s="127">
        <f t="shared" ref="M900:M963" si="141">LEN(L900)</f>
        <v>16</v>
      </c>
      <c r="N900" s="127" t="str">
        <f t="shared" si="136"/>
        <v>00000000/Z_SBA</v>
      </c>
      <c r="O900" s="236">
        <f t="shared" si="137"/>
        <v>0</v>
      </c>
      <c r="P900" s="236">
        <f t="shared" si="138"/>
        <v>0</v>
      </c>
      <c r="Q900" s="236">
        <f t="shared" si="138"/>
        <v>0</v>
      </c>
      <c r="R900" s="236">
        <f t="shared" si="138"/>
        <v>0</v>
      </c>
      <c r="S900" s="238">
        <f>IF(O900=1,0,IF(P900=1,'WHT Rates - MPEG HEVC VIA'!$H$3,IF(Q900=1,'WHT Rates - MPEG HEVC VIA'!$H$11,IF(R900=1,'Via Summary'!$B$9,_xlfn.XLOOKUP(D900,'WHT Rates'!$B$4:$B$56,'WHT Rates'!$C$4:$C$56)/100))))</f>
        <v>0</v>
      </c>
      <c r="T900" s="244">
        <f t="shared" si="139"/>
        <v>0</v>
      </c>
      <c r="U900" s="238">
        <f>IF(O900=1,0,IF(P900=1,'WHT Rates - MPEG HEVC VIA'!$H$3,IF(Q900=1,'WHT Rates - MPEG HEVC VIA'!$H$11,IF(R900=1,'Via Summary'!$B$9,_xlfn.XLOOKUP(D900,'WHT Rates'!$B$4:$B$56,'WHT Rates'!$E$4:$E$56)/100))))</f>
        <v>0</v>
      </c>
      <c r="V900" s="244">
        <f t="shared" si="140"/>
        <v>0</v>
      </c>
      <c r="W900" s="251"/>
      <c r="X900" s="128">
        <f t="shared" si="133"/>
        <v>0</v>
      </c>
      <c r="Y900" s="128">
        <f t="shared" si="134"/>
        <v>0</v>
      </c>
      <c r="Z900" s="251"/>
      <c r="AA900" s="251"/>
      <c r="AB900" s="251"/>
    </row>
    <row r="901" spans="1:28" s="127" customFormat="1" x14ac:dyDescent="0.35">
      <c r="A901" s="214" t="s">
        <v>1912</v>
      </c>
      <c r="B901" s="215">
        <v>105245</v>
      </c>
      <c r="C901" s="215" t="s">
        <v>77</v>
      </c>
      <c r="D901" s="215" t="s">
        <v>78</v>
      </c>
      <c r="E901" s="215">
        <v>70455095</v>
      </c>
      <c r="F901" s="215">
        <v>10</v>
      </c>
      <c r="G901" s="215" t="s">
        <v>764</v>
      </c>
      <c r="H901" s="221" t="s">
        <v>1917</v>
      </c>
      <c r="I901" s="234" t="s">
        <v>983</v>
      </c>
      <c r="J901" s="207">
        <v>32000</v>
      </c>
      <c r="K901" s="211"/>
      <c r="L901" s="127" t="str">
        <f t="shared" si="135"/>
        <v>0070455095000010</v>
      </c>
      <c r="M901" s="127">
        <f t="shared" si="141"/>
        <v>16</v>
      </c>
      <c r="N901" s="127" t="str">
        <f t="shared" si="136"/>
        <v>00000000/Z_DVD-6</v>
      </c>
      <c r="O901" s="236">
        <f t="shared" si="137"/>
        <v>0</v>
      </c>
      <c r="P901" s="236">
        <f t="shared" si="138"/>
        <v>0</v>
      </c>
      <c r="Q901" s="236">
        <f t="shared" si="138"/>
        <v>0</v>
      </c>
      <c r="R901" s="236">
        <f t="shared" si="138"/>
        <v>0</v>
      </c>
      <c r="S901" s="238">
        <f>IF(O901=1,0,IF(P901=1,'WHT Rates - MPEG HEVC VIA'!$H$3,IF(Q901=1,'WHT Rates - MPEG HEVC VIA'!$H$11,IF(R901=1,'Via Summary'!$B$9,_xlfn.XLOOKUP(D901,'WHT Rates'!$B$4:$B$56,'WHT Rates'!$C$4:$C$56)/100))))</f>
        <v>0</v>
      </c>
      <c r="T901" s="244">
        <f t="shared" si="139"/>
        <v>0</v>
      </c>
      <c r="U901" s="238">
        <f>IF(O901=1,0,IF(P901=1,'WHT Rates - MPEG HEVC VIA'!$H$3,IF(Q901=1,'WHT Rates - MPEG HEVC VIA'!$H$11,IF(R901=1,'Via Summary'!$B$9,_xlfn.XLOOKUP(D901,'WHT Rates'!$B$4:$B$56,'WHT Rates'!$E$4:$E$56)/100))))</f>
        <v>0</v>
      </c>
      <c r="V901" s="244">
        <f t="shared" si="140"/>
        <v>0</v>
      </c>
      <c r="W901" s="251"/>
      <c r="X901" s="128">
        <f t="shared" si="133"/>
        <v>0</v>
      </c>
      <c r="Y901" s="128">
        <f t="shared" si="134"/>
        <v>0</v>
      </c>
      <c r="Z901" s="251"/>
      <c r="AA901" s="251"/>
      <c r="AB901" s="251"/>
    </row>
    <row r="902" spans="1:28" s="127" customFormat="1" x14ac:dyDescent="0.35">
      <c r="A902" s="214" t="s">
        <v>1912</v>
      </c>
      <c r="B902" s="215">
        <v>105245</v>
      </c>
      <c r="C902" s="215" t="s">
        <v>77</v>
      </c>
      <c r="D902" s="215" t="s">
        <v>78</v>
      </c>
      <c r="E902" s="215">
        <v>70455108</v>
      </c>
      <c r="F902" s="215">
        <v>10</v>
      </c>
      <c r="G902" s="215" t="s">
        <v>775</v>
      </c>
      <c r="H902" s="221" t="s">
        <v>1918</v>
      </c>
      <c r="I902" s="234" t="s">
        <v>991</v>
      </c>
      <c r="J902" s="207"/>
      <c r="K902" s="211">
        <v>134091.35</v>
      </c>
      <c r="L902" s="127" t="str">
        <f t="shared" si="135"/>
        <v>0070455108000010</v>
      </c>
      <c r="M902" s="127">
        <f t="shared" si="141"/>
        <v>16</v>
      </c>
      <c r="N902" s="127" t="str">
        <f t="shared" si="136"/>
        <v>00000000/Z_HRD</v>
      </c>
      <c r="O902" s="236">
        <f t="shared" si="137"/>
        <v>0</v>
      </c>
      <c r="P902" s="236">
        <f t="shared" si="138"/>
        <v>0</v>
      </c>
      <c r="Q902" s="236">
        <f t="shared" si="138"/>
        <v>0</v>
      </c>
      <c r="R902" s="236">
        <f t="shared" si="138"/>
        <v>0</v>
      </c>
      <c r="S902" s="238">
        <f>IF(O902=1,0,IF(P902=1,'WHT Rates - MPEG HEVC VIA'!$H$3,IF(Q902=1,'WHT Rates - MPEG HEVC VIA'!$H$11,IF(R902=1,'Via Summary'!$B$9,_xlfn.XLOOKUP(D902,'WHT Rates'!$B$4:$B$56,'WHT Rates'!$C$4:$C$56)/100))))</f>
        <v>0</v>
      </c>
      <c r="T902" s="244">
        <f t="shared" si="139"/>
        <v>0</v>
      </c>
      <c r="U902" s="238">
        <f>IF(O902=1,0,IF(P902=1,'WHT Rates - MPEG HEVC VIA'!$H$3,IF(Q902=1,'WHT Rates - MPEG HEVC VIA'!$H$11,IF(R902=1,'Via Summary'!$B$9,_xlfn.XLOOKUP(D902,'WHT Rates'!$B$4:$B$56,'WHT Rates'!$E$4:$E$56)/100))))</f>
        <v>0</v>
      </c>
      <c r="V902" s="244">
        <f t="shared" si="140"/>
        <v>0</v>
      </c>
      <c r="W902" s="251"/>
      <c r="X902" s="128">
        <f t="shared" si="133"/>
        <v>0</v>
      </c>
      <c r="Y902" s="128">
        <f t="shared" si="134"/>
        <v>0</v>
      </c>
      <c r="Z902" s="251"/>
      <c r="AA902" s="251"/>
      <c r="AB902" s="251"/>
    </row>
    <row r="903" spans="1:28" s="127" customFormat="1" x14ac:dyDescent="0.35">
      <c r="A903" s="214" t="s">
        <v>1912</v>
      </c>
      <c r="B903" s="215">
        <v>105245</v>
      </c>
      <c r="C903" s="215" t="s">
        <v>77</v>
      </c>
      <c r="D903" s="215" t="s">
        <v>78</v>
      </c>
      <c r="E903" s="215">
        <v>70455124</v>
      </c>
      <c r="F903" s="215">
        <v>10</v>
      </c>
      <c r="G903" s="215" t="s">
        <v>704</v>
      </c>
      <c r="H903" s="221" t="s">
        <v>1919</v>
      </c>
      <c r="I903" s="234" t="s">
        <v>1010</v>
      </c>
      <c r="J903" s="207">
        <v>543</v>
      </c>
      <c r="K903" s="211"/>
      <c r="L903" s="127" t="str">
        <f t="shared" si="135"/>
        <v>0070455124000010</v>
      </c>
      <c r="M903" s="127">
        <f t="shared" si="141"/>
        <v>16</v>
      </c>
      <c r="N903" s="127" t="str">
        <f t="shared" si="136"/>
        <v>00000000/Z_CVD</v>
      </c>
      <c r="O903" s="236">
        <f t="shared" si="137"/>
        <v>0</v>
      </c>
      <c r="P903" s="236">
        <f t="shared" si="138"/>
        <v>0</v>
      </c>
      <c r="Q903" s="236">
        <f t="shared" si="138"/>
        <v>0</v>
      </c>
      <c r="R903" s="236">
        <f t="shared" si="138"/>
        <v>0</v>
      </c>
      <c r="S903" s="238">
        <f>IF(O903=1,0,IF(P903=1,'WHT Rates - MPEG HEVC VIA'!$H$3,IF(Q903=1,'WHT Rates - MPEG HEVC VIA'!$H$11,IF(R903=1,'Via Summary'!$B$9,_xlfn.XLOOKUP(D903,'WHT Rates'!$B$4:$B$56,'WHT Rates'!$C$4:$C$56)/100))))</f>
        <v>0</v>
      </c>
      <c r="T903" s="244">
        <f t="shared" si="139"/>
        <v>0</v>
      </c>
      <c r="U903" s="238">
        <f>IF(O903=1,0,IF(P903=1,'WHT Rates - MPEG HEVC VIA'!$H$3,IF(Q903=1,'WHT Rates - MPEG HEVC VIA'!$H$11,IF(R903=1,'Via Summary'!$B$9,_xlfn.XLOOKUP(D903,'WHT Rates'!$B$4:$B$56,'WHT Rates'!$E$4:$E$56)/100))))</f>
        <v>0</v>
      </c>
      <c r="V903" s="244">
        <f t="shared" si="140"/>
        <v>0</v>
      </c>
      <c r="W903" s="251"/>
      <c r="X903" s="128">
        <f t="shared" si="133"/>
        <v>0</v>
      </c>
      <c r="Y903" s="128">
        <f t="shared" si="134"/>
        <v>0</v>
      </c>
      <c r="Z903" s="251"/>
      <c r="AA903" s="251"/>
      <c r="AB903" s="251"/>
    </row>
    <row r="904" spans="1:28" s="127" customFormat="1" x14ac:dyDescent="0.35">
      <c r="A904" s="214" t="s">
        <v>1912</v>
      </c>
      <c r="B904" s="215">
        <v>105245</v>
      </c>
      <c r="C904" s="215" t="s">
        <v>77</v>
      </c>
      <c r="D904" s="215" t="s">
        <v>78</v>
      </c>
      <c r="E904" s="215">
        <v>70455124</v>
      </c>
      <c r="F904" s="215">
        <v>20</v>
      </c>
      <c r="G904" s="215" t="s">
        <v>718</v>
      </c>
      <c r="H904" s="221" t="s">
        <v>1920</v>
      </c>
      <c r="I904" s="234" t="s">
        <v>1010</v>
      </c>
      <c r="J904" s="207">
        <v>482013.02</v>
      </c>
      <c r="K904" s="211"/>
      <c r="L904" s="127" t="str">
        <f t="shared" si="135"/>
        <v>0070455124000020</v>
      </c>
      <c r="M904" s="127">
        <f t="shared" si="141"/>
        <v>16</v>
      </c>
      <c r="N904" s="127" t="str">
        <f t="shared" si="136"/>
        <v>00000000/Z_DTB</v>
      </c>
      <c r="O904" s="236">
        <f t="shared" si="137"/>
        <v>0</v>
      </c>
      <c r="P904" s="236">
        <f t="shared" si="138"/>
        <v>0</v>
      </c>
      <c r="Q904" s="236">
        <f t="shared" si="138"/>
        <v>0</v>
      </c>
      <c r="R904" s="236">
        <f t="shared" si="138"/>
        <v>0</v>
      </c>
      <c r="S904" s="238">
        <f>IF(O904=1,0,IF(P904=1,'WHT Rates - MPEG HEVC VIA'!$H$3,IF(Q904=1,'WHT Rates - MPEG HEVC VIA'!$H$11,IF(R904=1,'Via Summary'!$B$9,_xlfn.XLOOKUP(D904,'WHT Rates'!$B$4:$B$56,'WHT Rates'!$C$4:$C$56)/100))))</f>
        <v>0</v>
      </c>
      <c r="T904" s="244">
        <f t="shared" si="139"/>
        <v>0</v>
      </c>
      <c r="U904" s="238">
        <f>IF(O904=1,0,IF(P904=1,'WHT Rates - MPEG HEVC VIA'!$H$3,IF(Q904=1,'WHT Rates - MPEG HEVC VIA'!$H$11,IF(R904=1,'Via Summary'!$B$9,_xlfn.XLOOKUP(D904,'WHT Rates'!$B$4:$B$56,'WHT Rates'!$E$4:$E$56)/100))))</f>
        <v>0</v>
      </c>
      <c r="V904" s="244">
        <f t="shared" si="140"/>
        <v>0</v>
      </c>
      <c r="W904" s="251"/>
      <c r="X904" s="128">
        <f t="shared" si="133"/>
        <v>0</v>
      </c>
      <c r="Y904" s="128">
        <f t="shared" si="134"/>
        <v>0</v>
      </c>
      <c r="Z904" s="251"/>
      <c r="AA904" s="251"/>
      <c r="AB904" s="251"/>
    </row>
    <row r="905" spans="1:28" s="127" customFormat="1" x14ac:dyDescent="0.35">
      <c r="A905" s="214" t="s">
        <v>1912</v>
      </c>
      <c r="B905" s="215">
        <v>105245</v>
      </c>
      <c r="C905" s="215" t="s">
        <v>77</v>
      </c>
      <c r="D905" s="215" t="s">
        <v>78</v>
      </c>
      <c r="E905" s="215">
        <v>70455124</v>
      </c>
      <c r="F905" s="215">
        <v>30</v>
      </c>
      <c r="G905" s="215" t="s">
        <v>1061</v>
      </c>
      <c r="H905" s="221" t="s">
        <v>1921</v>
      </c>
      <c r="I905" s="234" t="s">
        <v>1010</v>
      </c>
      <c r="J905" s="207">
        <v>-209647.33</v>
      </c>
      <c r="K905" s="211"/>
      <c r="L905" s="127" t="str">
        <f t="shared" si="135"/>
        <v>0070455124000030</v>
      </c>
      <c r="M905" s="127">
        <f t="shared" si="141"/>
        <v>16</v>
      </c>
      <c r="N905" s="127" t="str">
        <f t="shared" si="136"/>
        <v>00000000/CL CC1002</v>
      </c>
      <c r="O905" s="236">
        <f t="shared" si="137"/>
        <v>0</v>
      </c>
      <c r="P905" s="236">
        <f t="shared" si="138"/>
        <v>0</v>
      </c>
      <c r="Q905" s="236">
        <f t="shared" si="138"/>
        <v>0</v>
      </c>
      <c r="R905" s="236">
        <f t="shared" si="138"/>
        <v>0</v>
      </c>
      <c r="S905" s="238">
        <f>IF(O905=1,0,IF(P905=1,'WHT Rates - MPEG HEVC VIA'!$H$3,IF(Q905=1,'WHT Rates - MPEG HEVC VIA'!$H$11,IF(R905=1,'Via Summary'!$B$9,_xlfn.XLOOKUP(D905,'WHT Rates'!$B$4:$B$56,'WHT Rates'!$C$4:$C$56)/100))))</f>
        <v>0</v>
      </c>
      <c r="T905" s="244">
        <f t="shared" si="139"/>
        <v>0</v>
      </c>
      <c r="U905" s="238">
        <f>IF(O905=1,0,IF(P905=1,'WHT Rates - MPEG HEVC VIA'!$H$3,IF(Q905=1,'WHT Rates - MPEG HEVC VIA'!$H$11,IF(R905=1,'Via Summary'!$B$9,_xlfn.XLOOKUP(D905,'WHT Rates'!$B$4:$B$56,'WHT Rates'!$E$4:$E$56)/100))))</f>
        <v>0</v>
      </c>
      <c r="V905" s="244">
        <f t="shared" si="140"/>
        <v>0</v>
      </c>
      <c r="W905" s="251"/>
      <c r="X905" s="128">
        <f t="shared" si="133"/>
        <v>0</v>
      </c>
      <c r="Y905" s="128">
        <f t="shared" si="134"/>
        <v>0</v>
      </c>
      <c r="Z905" s="251"/>
      <c r="AA905" s="251"/>
      <c r="AB905" s="251"/>
    </row>
    <row r="906" spans="1:28" s="127" customFormat="1" x14ac:dyDescent="0.35">
      <c r="A906" s="214" t="s">
        <v>1912</v>
      </c>
      <c r="B906" s="215">
        <v>105245</v>
      </c>
      <c r="C906" s="215" t="s">
        <v>77</v>
      </c>
      <c r="D906" s="215" t="s">
        <v>78</v>
      </c>
      <c r="E906" s="215">
        <v>70455124</v>
      </c>
      <c r="F906" s="215">
        <v>30</v>
      </c>
      <c r="G906" s="215" t="s">
        <v>718</v>
      </c>
      <c r="H906" s="221" t="s">
        <v>1921</v>
      </c>
      <c r="I906" s="234" t="s">
        <v>1010</v>
      </c>
      <c r="J906" s="207">
        <v>1039594.76</v>
      </c>
      <c r="K906" s="211"/>
      <c r="L906" s="127" t="str">
        <f t="shared" si="135"/>
        <v>0070455124000030</v>
      </c>
      <c r="M906" s="127">
        <f t="shared" si="141"/>
        <v>16</v>
      </c>
      <c r="N906" s="127" t="str">
        <f t="shared" si="136"/>
        <v>00000000/Z_DTB</v>
      </c>
      <c r="O906" s="236">
        <f t="shared" si="137"/>
        <v>0</v>
      </c>
      <c r="P906" s="236">
        <f t="shared" si="138"/>
        <v>0</v>
      </c>
      <c r="Q906" s="236">
        <f t="shared" si="138"/>
        <v>0</v>
      </c>
      <c r="R906" s="236">
        <f t="shared" si="138"/>
        <v>0</v>
      </c>
      <c r="S906" s="238">
        <f>IF(O906=1,0,IF(P906=1,'WHT Rates - MPEG HEVC VIA'!$H$3,IF(Q906=1,'WHT Rates - MPEG HEVC VIA'!$H$11,IF(R906=1,'Via Summary'!$B$9,_xlfn.XLOOKUP(D906,'WHT Rates'!$B$4:$B$56,'WHT Rates'!$C$4:$C$56)/100))))</f>
        <v>0</v>
      </c>
      <c r="T906" s="244">
        <f t="shared" si="139"/>
        <v>0</v>
      </c>
      <c r="U906" s="238">
        <f>IF(O906=1,0,IF(P906=1,'WHT Rates - MPEG HEVC VIA'!$H$3,IF(Q906=1,'WHT Rates - MPEG HEVC VIA'!$H$11,IF(R906=1,'Via Summary'!$B$9,_xlfn.XLOOKUP(D906,'WHT Rates'!$B$4:$B$56,'WHT Rates'!$E$4:$E$56)/100))))</f>
        <v>0</v>
      </c>
      <c r="V906" s="244">
        <f t="shared" si="140"/>
        <v>0</v>
      </c>
      <c r="W906" s="251"/>
      <c r="X906" s="128">
        <f t="shared" si="133"/>
        <v>0</v>
      </c>
      <c r="Y906" s="128">
        <f t="shared" si="134"/>
        <v>0</v>
      </c>
      <c r="Z906" s="251"/>
      <c r="AA906" s="251"/>
      <c r="AB906" s="251"/>
    </row>
    <row r="907" spans="1:28" s="127" customFormat="1" x14ac:dyDescent="0.35">
      <c r="A907" s="214" t="s">
        <v>1912</v>
      </c>
      <c r="B907" s="215">
        <v>105245</v>
      </c>
      <c r="C907" s="215" t="s">
        <v>77</v>
      </c>
      <c r="D907" s="215" t="s">
        <v>78</v>
      </c>
      <c r="E907" s="215">
        <v>70455124</v>
      </c>
      <c r="F907" s="215">
        <v>40</v>
      </c>
      <c r="G907" s="215" t="s">
        <v>718</v>
      </c>
      <c r="H907" s="221" t="s">
        <v>1922</v>
      </c>
      <c r="I907" s="234" t="s">
        <v>1010</v>
      </c>
      <c r="J907" s="207">
        <v>128485.91</v>
      </c>
      <c r="K907" s="211"/>
      <c r="L907" s="127" t="str">
        <f t="shared" si="135"/>
        <v>0070455124000040</v>
      </c>
      <c r="M907" s="127">
        <f t="shared" si="141"/>
        <v>16</v>
      </c>
      <c r="N907" s="127" t="str">
        <f t="shared" si="136"/>
        <v>00000000/Z_DTB</v>
      </c>
      <c r="O907" s="236">
        <f t="shared" si="137"/>
        <v>0</v>
      </c>
      <c r="P907" s="236">
        <f t="shared" si="138"/>
        <v>0</v>
      </c>
      <c r="Q907" s="236">
        <f t="shared" si="138"/>
        <v>0</v>
      </c>
      <c r="R907" s="236">
        <f t="shared" si="138"/>
        <v>0</v>
      </c>
      <c r="S907" s="238">
        <f>IF(O907=1,0,IF(P907=1,'WHT Rates - MPEG HEVC VIA'!$H$3,IF(Q907=1,'WHT Rates - MPEG HEVC VIA'!$H$11,IF(R907=1,'Via Summary'!$B$9,_xlfn.XLOOKUP(D907,'WHT Rates'!$B$4:$B$56,'WHT Rates'!$C$4:$C$56)/100))))</f>
        <v>0</v>
      </c>
      <c r="T907" s="244">
        <f t="shared" si="139"/>
        <v>0</v>
      </c>
      <c r="U907" s="238">
        <f>IF(O907=1,0,IF(P907=1,'WHT Rates - MPEG HEVC VIA'!$H$3,IF(Q907=1,'WHT Rates - MPEG HEVC VIA'!$H$11,IF(R907=1,'Via Summary'!$B$9,_xlfn.XLOOKUP(D907,'WHT Rates'!$B$4:$B$56,'WHT Rates'!$E$4:$E$56)/100))))</f>
        <v>0</v>
      </c>
      <c r="V907" s="244">
        <f t="shared" si="140"/>
        <v>0</v>
      </c>
      <c r="W907" s="251"/>
      <c r="X907" s="128">
        <f t="shared" si="133"/>
        <v>0</v>
      </c>
      <c r="Y907" s="128">
        <f t="shared" si="134"/>
        <v>0</v>
      </c>
      <c r="Z907" s="251"/>
      <c r="AA907" s="251"/>
      <c r="AB907" s="251"/>
    </row>
    <row r="908" spans="1:28" s="127" customFormat="1" x14ac:dyDescent="0.35">
      <c r="A908" s="214" t="s">
        <v>1912</v>
      </c>
      <c r="B908" s="215">
        <v>105245</v>
      </c>
      <c r="C908" s="215" t="s">
        <v>77</v>
      </c>
      <c r="D908" s="215" t="s">
        <v>78</v>
      </c>
      <c r="E908" s="215">
        <v>70455124</v>
      </c>
      <c r="F908" s="215">
        <v>50</v>
      </c>
      <c r="G908" s="215" t="s">
        <v>718</v>
      </c>
      <c r="H908" s="221" t="s">
        <v>1923</v>
      </c>
      <c r="I908" s="234" t="s">
        <v>1010</v>
      </c>
      <c r="J908" s="207">
        <v>19091.990000000002</v>
      </c>
      <c r="K908" s="211"/>
      <c r="L908" s="127" t="str">
        <f t="shared" si="135"/>
        <v>0070455124000050</v>
      </c>
      <c r="M908" s="127">
        <f t="shared" si="141"/>
        <v>16</v>
      </c>
      <c r="N908" s="127" t="str">
        <f t="shared" si="136"/>
        <v>00000000/Z_DTB</v>
      </c>
      <c r="O908" s="236">
        <f t="shared" si="137"/>
        <v>0</v>
      </c>
      <c r="P908" s="236">
        <f t="shared" si="138"/>
        <v>0</v>
      </c>
      <c r="Q908" s="236">
        <f t="shared" si="138"/>
        <v>0</v>
      </c>
      <c r="R908" s="236">
        <f t="shared" si="138"/>
        <v>0</v>
      </c>
      <c r="S908" s="238">
        <f>IF(O908=1,0,IF(P908=1,'WHT Rates - MPEG HEVC VIA'!$H$3,IF(Q908=1,'WHT Rates - MPEG HEVC VIA'!$H$11,IF(R908=1,'Via Summary'!$B$9,_xlfn.XLOOKUP(D908,'WHT Rates'!$B$4:$B$56,'WHT Rates'!$C$4:$C$56)/100))))</f>
        <v>0</v>
      </c>
      <c r="T908" s="244">
        <f t="shared" si="139"/>
        <v>0</v>
      </c>
      <c r="U908" s="238">
        <f>IF(O908=1,0,IF(P908=1,'WHT Rates - MPEG HEVC VIA'!$H$3,IF(Q908=1,'WHT Rates - MPEG HEVC VIA'!$H$11,IF(R908=1,'Via Summary'!$B$9,_xlfn.XLOOKUP(D908,'WHT Rates'!$B$4:$B$56,'WHT Rates'!$E$4:$E$56)/100))))</f>
        <v>0</v>
      </c>
      <c r="V908" s="244">
        <f t="shared" si="140"/>
        <v>0</v>
      </c>
      <c r="W908" s="251"/>
      <c r="X908" s="128">
        <f t="shared" si="133"/>
        <v>0</v>
      </c>
      <c r="Y908" s="128">
        <f t="shared" si="134"/>
        <v>0</v>
      </c>
      <c r="Z908" s="251"/>
      <c r="AA908" s="251"/>
      <c r="AB908" s="251"/>
    </row>
    <row r="909" spans="1:28" s="127" customFormat="1" x14ac:dyDescent="0.35">
      <c r="A909" s="214" t="s">
        <v>1912</v>
      </c>
      <c r="B909" s="215">
        <v>105245</v>
      </c>
      <c r="C909" s="215" t="s">
        <v>77</v>
      </c>
      <c r="D909" s="215" t="s">
        <v>78</v>
      </c>
      <c r="E909" s="215">
        <v>70455124</v>
      </c>
      <c r="F909" s="215">
        <v>60</v>
      </c>
      <c r="G909" s="215" t="s">
        <v>694</v>
      </c>
      <c r="H909" s="221" t="s">
        <v>1924</v>
      </c>
      <c r="I909" s="234" t="s">
        <v>1010</v>
      </c>
      <c r="J909" s="207">
        <v>3071.22</v>
      </c>
      <c r="K909" s="211"/>
      <c r="L909" s="127" t="str">
        <f t="shared" si="135"/>
        <v>0070455124000060</v>
      </c>
      <c r="M909" s="127">
        <f t="shared" si="141"/>
        <v>16</v>
      </c>
      <c r="N909" s="127" t="str">
        <f t="shared" si="136"/>
        <v>00000000/Z_DTV</v>
      </c>
      <c r="O909" s="236">
        <f t="shared" si="137"/>
        <v>0</v>
      </c>
      <c r="P909" s="236">
        <f t="shared" si="138"/>
        <v>0</v>
      </c>
      <c r="Q909" s="236">
        <f t="shared" si="138"/>
        <v>0</v>
      </c>
      <c r="R909" s="236">
        <f t="shared" si="138"/>
        <v>0</v>
      </c>
      <c r="S909" s="238">
        <f>IF(O909=1,0,IF(P909=1,'WHT Rates - MPEG HEVC VIA'!$H$3,IF(Q909=1,'WHT Rates - MPEG HEVC VIA'!$H$11,IF(R909=1,'Via Summary'!$B$9,_xlfn.XLOOKUP(D909,'WHT Rates'!$B$4:$B$56,'WHT Rates'!$C$4:$C$56)/100))))</f>
        <v>0</v>
      </c>
      <c r="T909" s="244">
        <f t="shared" si="139"/>
        <v>0</v>
      </c>
      <c r="U909" s="238">
        <f>IF(O909=1,0,IF(P909=1,'WHT Rates - MPEG HEVC VIA'!$H$3,IF(Q909=1,'WHT Rates - MPEG HEVC VIA'!$H$11,IF(R909=1,'Via Summary'!$B$9,_xlfn.XLOOKUP(D909,'WHT Rates'!$B$4:$B$56,'WHT Rates'!$E$4:$E$56)/100))))</f>
        <v>0</v>
      </c>
      <c r="V909" s="244">
        <f t="shared" si="140"/>
        <v>0</v>
      </c>
      <c r="W909" s="251"/>
      <c r="X909" s="128">
        <f t="shared" si="133"/>
        <v>0</v>
      </c>
      <c r="Y909" s="128">
        <f t="shared" si="134"/>
        <v>0</v>
      </c>
      <c r="Z909" s="251"/>
      <c r="AA909" s="251"/>
      <c r="AB909" s="251"/>
    </row>
    <row r="910" spans="1:28" s="127" customFormat="1" x14ac:dyDescent="0.35">
      <c r="A910" s="214" t="s">
        <v>1912</v>
      </c>
      <c r="B910" s="215">
        <v>105245</v>
      </c>
      <c r="C910" s="215" t="s">
        <v>77</v>
      </c>
      <c r="D910" s="215" t="s">
        <v>78</v>
      </c>
      <c r="E910" s="215">
        <v>70455124</v>
      </c>
      <c r="F910" s="215">
        <v>70</v>
      </c>
      <c r="G910" s="215" t="s">
        <v>718</v>
      </c>
      <c r="H910" s="221" t="s">
        <v>1925</v>
      </c>
      <c r="I910" s="234" t="s">
        <v>1010</v>
      </c>
      <c r="J910" s="207">
        <v>700000</v>
      </c>
      <c r="K910" s="211"/>
      <c r="L910" s="127" t="str">
        <f t="shared" si="135"/>
        <v>0070455124000070</v>
      </c>
      <c r="M910" s="127">
        <f t="shared" si="141"/>
        <v>16</v>
      </c>
      <c r="N910" s="127" t="str">
        <f t="shared" si="136"/>
        <v>00000000/Z_DTB</v>
      </c>
      <c r="O910" s="236">
        <f t="shared" si="137"/>
        <v>0</v>
      </c>
      <c r="P910" s="236">
        <f t="shared" si="138"/>
        <v>0</v>
      </c>
      <c r="Q910" s="236">
        <f t="shared" si="138"/>
        <v>0</v>
      </c>
      <c r="R910" s="236">
        <f t="shared" si="138"/>
        <v>0</v>
      </c>
      <c r="S910" s="238">
        <f>IF(O910=1,0,IF(P910=1,'WHT Rates - MPEG HEVC VIA'!$H$3,IF(Q910=1,'WHT Rates - MPEG HEVC VIA'!$H$11,IF(R910=1,'Via Summary'!$B$9,_xlfn.XLOOKUP(D910,'WHT Rates'!$B$4:$B$56,'WHT Rates'!$C$4:$C$56)/100))))</f>
        <v>0</v>
      </c>
      <c r="T910" s="244">
        <f t="shared" si="139"/>
        <v>0</v>
      </c>
      <c r="U910" s="238">
        <f>IF(O910=1,0,IF(P910=1,'WHT Rates - MPEG HEVC VIA'!$H$3,IF(Q910=1,'WHT Rates - MPEG HEVC VIA'!$H$11,IF(R910=1,'Via Summary'!$B$9,_xlfn.XLOOKUP(D910,'WHT Rates'!$B$4:$B$56,'WHT Rates'!$E$4:$E$56)/100))))</f>
        <v>0</v>
      </c>
      <c r="V910" s="244">
        <f t="shared" si="140"/>
        <v>0</v>
      </c>
      <c r="W910" s="251"/>
      <c r="X910" s="128">
        <f t="shared" si="133"/>
        <v>0</v>
      </c>
      <c r="Y910" s="128">
        <f t="shared" si="134"/>
        <v>0</v>
      </c>
      <c r="Z910" s="251"/>
      <c r="AA910" s="251"/>
      <c r="AB910" s="251"/>
    </row>
    <row r="911" spans="1:28" s="127" customFormat="1" x14ac:dyDescent="0.35">
      <c r="A911" s="214" t="s">
        <v>1912</v>
      </c>
      <c r="B911" s="215">
        <v>105245</v>
      </c>
      <c r="C911" s="215" t="s">
        <v>77</v>
      </c>
      <c r="D911" s="215" t="s">
        <v>78</v>
      </c>
      <c r="E911" s="215">
        <v>70455124</v>
      </c>
      <c r="F911" s="215">
        <v>80</v>
      </c>
      <c r="G911" s="215" t="s">
        <v>706</v>
      </c>
      <c r="H911" s="221" t="s">
        <v>1926</v>
      </c>
      <c r="I911" s="234" t="s">
        <v>1010</v>
      </c>
      <c r="J911" s="207">
        <v>77375.83</v>
      </c>
      <c r="K911" s="211"/>
      <c r="L911" s="127" t="str">
        <f t="shared" si="135"/>
        <v>0070455124000080</v>
      </c>
      <c r="M911" s="127">
        <f t="shared" si="141"/>
        <v>16</v>
      </c>
      <c r="N911" s="127" t="str">
        <f t="shared" si="136"/>
        <v>00000000/Z_CSD</v>
      </c>
      <c r="O911" s="236">
        <f t="shared" si="137"/>
        <v>0</v>
      </c>
      <c r="P911" s="236">
        <f t="shared" si="138"/>
        <v>0</v>
      </c>
      <c r="Q911" s="236">
        <f t="shared" si="138"/>
        <v>0</v>
      </c>
      <c r="R911" s="236">
        <f t="shared" si="138"/>
        <v>0</v>
      </c>
      <c r="S911" s="238">
        <f>IF(O911=1,0,IF(P911=1,'WHT Rates - MPEG HEVC VIA'!$H$3,IF(Q911=1,'WHT Rates - MPEG HEVC VIA'!$H$11,IF(R911=1,'Via Summary'!$B$9,_xlfn.XLOOKUP(D911,'WHT Rates'!$B$4:$B$56,'WHT Rates'!$C$4:$C$56)/100))))</f>
        <v>0</v>
      </c>
      <c r="T911" s="244">
        <f t="shared" si="139"/>
        <v>0</v>
      </c>
      <c r="U911" s="238">
        <f>IF(O911=1,0,IF(P911=1,'WHT Rates - MPEG HEVC VIA'!$H$3,IF(Q911=1,'WHT Rates - MPEG HEVC VIA'!$H$11,IF(R911=1,'Via Summary'!$B$9,_xlfn.XLOOKUP(D911,'WHT Rates'!$B$4:$B$56,'WHT Rates'!$E$4:$E$56)/100))))</f>
        <v>0</v>
      </c>
      <c r="V911" s="244">
        <f t="shared" si="140"/>
        <v>0</v>
      </c>
      <c r="W911" s="251"/>
      <c r="X911" s="128">
        <f t="shared" si="133"/>
        <v>0</v>
      </c>
      <c r="Y911" s="128">
        <f t="shared" si="134"/>
        <v>0</v>
      </c>
      <c r="Z911" s="251"/>
      <c r="AA911" s="251"/>
      <c r="AB911" s="251"/>
    </row>
    <row r="912" spans="1:28" s="127" customFormat="1" x14ac:dyDescent="0.35">
      <c r="A912" s="214" t="s">
        <v>1912</v>
      </c>
      <c r="B912" s="215">
        <v>105245</v>
      </c>
      <c r="C912" s="215" t="s">
        <v>77</v>
      </c>
      <c r="D912" s="215" t="s">
        <v>78</v>
      </c>
      <c r="E912" s="215">
        <v>70455124</v>
      </c>
      <c r="F912" s="215">
        <v>90</v>
      </c>
      <c r="G912" s="215" t="s">
        <v>706</v>
      </c>
      <c r="H912" s="221" t="s">
        <v>1927</v>
      </c>
      <c r="I912" s="234" t="s">
        <v>1010</v>
      </c>
      <c r="J912" s="207">
        <v>98478.35</v>
      </c>
      <c r="K912" s="211"/>
      <c r="L912" s="127" t="str">
        <f t="shared" si="135"/>
        <v>0070455124000090</v>
      </c>
      <c r="M912" s="127">
        <f t="shared" si="141"/>
        <v>16</v>
      </c>
      <c r="N912" s="127" t="str">
        <f t="shared" si="136"/>
        <v>00000000/Z_CSD</v>
      </c>
      <c r="O912" s="236">
        <f t="shared" si="137"/>
        <v>0</v>
      </c>
      <c r="P912" s="236">
        <f t="shared" si="138"/>
        <v>0</v>
      </c>
      <c r="Q912" s="236">
        <f t="shared" si="138"/>
        <v>0</v>
      </c>
      <c r="R912" s="236">
        <f t="shared" si="138"/>
        <v>0</v>
      </c>
      <c r="S912" s="238">
        <f>IF(O912=1,0,IF(P912=1,'WHT Rates - MPEG HEVC VIA'!$H$3,IF(Q912=1,'WHT Rates - MPEG HEVC VIA'!$H$11,IF(R912=1,'Via Summary'!$B$9,_xlfn.XLOOKUP(D912,'WHT Rates'!$B$4:$B$56,'WHT Rates'!$C$4:$C$56)/100))))</f>
        <v>0</v>
      </c>
      <c r="T912" s="244">
        <f t="shared" si="139"/>
        <v>0</v>
      </c>
      <c r="U912" s="238">
        <f>IF(O912=1,0,IF(P912=1,'WHT Rates - MPEG HEVC VIA'!$H$3,IF(Q912=1,'WHT Rates - MPEG HEVC VIA'!$H$11,IF(R912=1,'Via Summary'!$B$9,_xlfn.XLOOKUP(D912,'WHT Rates'!$B$4:$B$56,'WHT Rates'!$E$4:$E$56)/100))))</f>
        <v>0</v>
      </c>
      <c r="V912" s="244">
        <f t="shared" si="140"/>
        <v>0</v>
      </c>
      <c r="W912" s="251"/>
      <c r="X912" s="128">
        <f t="shared" si="133"/>
        <v>0</v>
      </c>
      <c r="Y912" s="128">
        <f t="shared" si="134"/>
        <v>0</v>
      </c>
      <c r="Z912" s="251"/>
      <c r="AA912" s="251"/>
      <c r="AB912" s="251"/>
    </row>
    <row r="913" spans="1:28" s="127" customFormat="1" x14ac:dyDescent="0.35">
      <c r="A913" s="214" t="s">
        <v>1912</v>
      </c>
      <c r="B913" s="215">
        <v>105245</v>
      </c>
      <c r="C913" s="215" t="s">
        <v>77</v>
      </c>
      <c r="D913" s="215" t="s">
        <v>78</v>
      </c>
      <c r="E913" s="215">
        <v>70455124</v>
      </c>
      <c r="F913" s="215">
        <v>100</v>
      </c>
      <c r="G913" s="215" t="s">
        <v>706</v>
      </c>
      <c r="H913" s="221" t="s">
        <v>1928</v>
      </c>
      <c r="I913" s="234" t="s">
        <v>1010</v>
      </c>
      <c r="J913" s="207">
        <v>26260.880000000001</v>
      </c>
      <c r="K913" s="211"/>
      <c r="L913" s="127" t="str">
        <f t="shared" si="135"/>
        <v>0070455124000100</v>
      </c>
      <c r="M913" s="127">
        <f t="shared" si="141"/>
        <v>16</v>
      </c>
      <c r="N913" s="127" t="str">
        <f t="shared" si="136"/>
        <v>00000000/Z_CSD</v>
      </c>
      <c r="O913" s="236">
        <f t="shared" si="137"/>
        <v>0</v>
      </c>
      <c r="P913" s="236">
        <f t="shared" si="138"/>
        <v>0</v>
      </c>
      <c r="Q913" s="236">
        <f t="shared" si="138"/>
        <v>0</v>
      </c>
      <c r="R913" s="236">
        <f t="shared" si="138"/>
        <v>0</v>
      </c>
      <c r="S913" s="238">
        <f>IF(O913=1,0,IF(P913=1,'WHT Rates - MPEG HEVC VIA'!$H$3,IF(Q913=1,'WHT Rates - MPEG HEVC VIA'!$H$11,IF(R913=1,'Via Summary'!$B$9,_xlfn.XLOOKUP(D913,'WHT Rates'!$B$4:$B$56,'WHT Rates'!$C$4:$C$56)/100))))</f>
        <v>0</v>
      </c>
      <c r="T913" s="244">
        <f t="shared" si="139"/>
        <v>0</v>
      </c>
      <c r="U913" s="238">
        <f>IF(O913=1,0,IF(P913=1,'WHT Rates - MPEG HEVC VIA'!$H$3,IF(Q913=1,'WHT Rates - MPEG HEVC VIA'!$H$11,IF(R913=1,'Via Summary'!$B$9,_xlfn.XLOOKUP(D913,'WHT Rates'!$B$4:$B$56,'WHT Rates'!$E$4:$E$56)/100))))</f>
        <v>0</v>
      </c>
      <c r="V913" s="244">
        <f t="shared" si="140"/>
        <v>0</v>
      </c>
      <c r="W913" s="251"/>
      <c r="X913" s="128">
        <f t="shared" si="133"/>
        <v>0</v>
      </c>
      <c r="Y913" s="128">
        <f t="shared" si="134"/>
        <v>0</v>
      </c>
      <c r="Z913" s="251"/>
      <c r="AA913" s="251"/>
      <c r="AB913" s="251"/>
    </row>
    <row r="914" spans="1:28" s="127" customFormat="1" x14ac:dyDescent="0.35">
      <c r="A914" s="214" t="s">
        <v>1912</v>
      </c>
      <c r="B914" s="215">
        <v>105245</v>
      </c>
      <c r="C914" s="215" t="s">
        <v>77</v>
      </c>
      <c r="D914" s="215" t="s">
        <v>78</v>
      </c>
      <c r="E914" s="215">
        <v>70455124</v>
      </c>
      <c r="F914" s="215">
        <v>110</v>
      </c>
      <c r="G914" s="215" t="s">
        <v>706</v>
      </c>
      <c r="H914" s="221" t="s">
        <v>1929</v>
      </c>
      <c r="I914" s="234" t="s">
        <v>1010</v>
      </c>
      <c r="J914" s="207">
        <v>90355.520000000004</v>
      </c>
      <c r="K914" s="211"/>
      <c r="L914" s="127" t="str">
        <f t="shared" si="135"/>
        <v>0070455124000110</v>
      </c>
      <c r="M914" s="127">
        <f t="shared" si="141"/>
        <v>16</v>
      </c>
      <c r="N914" s="127" t="str">
        <f t="shared" si="136"/>
        <v>00000000/Z_CSD</v>
      </c>
      <c r="O914" s="236">
        <f t="shared" si="137"/>
        <v>0</v>
      </c>
      <c r="P914" s="236">
        <f t="shared" si="138"/>
        <v>0</v>
      </c>
      <c r="Q914" s="236">
        <f t="shared" si="138"/>
        <v>0</v>
      </c>
      <c r="R914" s="236">
        <f t="shared" si="138"/>
        <v>0</v>
      </c>
      <c r="S914" s="238">
        <f>IF(O914=1,0,IF(P914=1,'WHT Rates - MPEG HEVC VIA'!$H$3,IF(Q914=1,'WHT Rates - MPEG HEVC VIA'!$H$11,IF(R914=1,'Via Summary'!$B$9,_xlfn.XLOOKUP(D914,'WHT Rates'!$B$4:$B$56,'WHT Rates'!$C$4:$C$56)/100))))</f>
        <v>0</v>
      </c>
      <c r="T914" s="244">
        <f t="shared" si="139"/>
        <v>0</v>
      </c>
      <c r="U914" s="238">
        <f>IF(O914=1,0,IF(P914=1,'WHT Rates - MPEG HEVC VIA'!$H$3,IF(Q914=1,'WHT Rates - MPEG HEVC VIA'!$H$11,IF(R914=1,'Via Summary'!$B$9,_xlfn.XLOOKUP(D914,'WHT Rates'!$B$4:$B$56,'WHT Rates'!$E$4:$E$56)/100))))</f>
        <v>0</v>
      </c>
      <c r="V914" s="244">
        <f t="shared" si="140"/>
        <v>0</v>
      </c>
      <c r="W914" s="251"/>
      <c r="X914" s="128">
        <f t="shared" si="133"/>
        <v>0</v>
      </c>
      <c r="Y914" s="128">
        <f t="shared" si="134"/>
        <v>0</v>
      </c>
      <c r="Z914" s="251"/>
      <c r="AA914" s="251"/>
      <c r="AB914" s="251"/>
    </row>
    <row r="915" spans="1:28" s="127" customFormat="1" x14ac:dyDescent="0.35">
      <c r="A915" s="214" t="s">
        <v>1912</v>
      </c>
      <c r="B915" s="215">
        <v>105245</v>
      </c>
      <c r="C915" s="215" t="s">
        <v>77</v>
      </c>
      <c r="D915" s="215" t="s">
        <v>78</v>
      </c>
      <c r="E915" s="215">
        <v>70455124</v>
      </c>
      <c r="F915" s="215">
        <v>120</v>
      </c>
      <c r="G915" s="215" t="s">
        <v>754</v>
      </c>
      <c r="H915" s="221" t="s">
        <v>1930</v>
      </c>
      <c r="I915" s="234" t="s">
        <v>1010</v>
      </c>
      <c r="J915" s="207">
        <v>7181.35</v>
      </c>
      <c r="K915" s="211"/>
      <c r="L915" s="127" t="str">
        <f t="shared" si="135"/>
        <v>0070455124000120</v>
      </c>
      <c r="M915" s="127">
        <f t="shared" si="141"/>
        <v>16</v>
      </c>
      <c r="N915" s="127" t="str">
        <f t="shared" si="136"/>
        <v>00000000/Z_DVW-4</v>
      </c>
      <c r="O915" s="236">
        <f t="shared" si="137"/>
        <v>0</v>
      </c>
      <c r="P915" s="236">
        <f t="shared" si="138"/>
        <v>0</v>
      </c>
      <c r="Q915" s="236">
        <f t="shared" si="138"/>
        <v>0</v>
      </c>
      <c r="R915" s="236">
        <f t="shared" si="138"/>
        <v>0</v>
      </c>
      <c r="S915" s="238">
        <f>IF(O915=1,0,IF(P915=1,'WHT Rates - MPEG HEVC VIA'!$H$3,IF(Q915=1,'WHT Rates - MPEG HEVC VIA'!$H$11,IF(R915=1,'Via Summary'!$B$9,_xlfn.XLOOKUP(D915,'WHT Rates'!$B$4:$B$56,'WHT Rates'!$C$4:$C$56)/100))))</f>
        <v>0</v>
      </c>
      <c r="T915" s="244">
        <f t="shared" si="139"/>
        <v>0</v>
      </c>
      <c r="U915" s="238">
        <f>IF(O915=1,0,IF(P915=1,'WHT Rates - MPEG HEVC VIA'!$H$3,IF(Q915=1,'WHT Rates - MPEG HEVC VIA'!$H$11,IF(R915=1,'Via Summary'!$B$9,_xlfn.XLOOKUP(D915,'WHT Rates'!$B$4:$B$56,'WHT Rates'!$E$4:$E$56)/100))))</f>
        <v>0</v>
      </c>
      <c r="V915" s="244">
        <f t="shared" si="140"/>
        <v>0</v>
      </c>
      <c r="W915" s="251"/>
      <c r="X915" s="128">
        <f t="shared" si="133"/>
        <v>0</v>
      </c>
      <c r="Y915" s="128">
        <f t="shared" si="134"/>
        <v>0</v>
      </c>
      <c r="Z915" s="251"/>
      <c r="AA915" s="251"/>
      <c r="AB915" s="251"/>
    </row>
    <row r="916" spans="1:28" s="127" customFormat="1" x14ac:dyDescent="0.35">
      <c r="A916" s="214" t="s">
        <v>1912</v>
      </c>
      <c r="B916" s="215">
        <v>105245</v>
      </c>
      <c r="C916" s="215" t="s">
        <v>77</v>
      </c>
      <c r="D916" s="215" t="s">
        <v>78</v>
      </c>
      <c r="E916" s="215">
        <v>70455124</v>
      </c>
      <c r="F916" s="215">
        <v>130</v>
      </c>
      <c r="G916" s="215" t="s">
        <v>738</v>
      </c>
      <c r="H916" s="221" t="s">
        <v>1931</v>
      </c>
      <c r="I916" s="234" t="s">
        <v>1010</v>
      </c>
      <c r="J916" s="207">
        <v>279431.5</v>
      </c>
      <c r="K916" s="211"/>
      <c r="L916" s="127" t="str">
        <f t="shared" si="135"/>
        <v>0070455124000130</v>
      </c>
      <c r="M916" s="127">
        <f t="shared" si="141"/>
        <v>16</v>
      </c>
      <c r="N916" s="127" t="str">
        <f t="shared" si="136"/>
        <v>00000000/Z_DVD-4</v>
      </c>
      <c r="O916" s="236">
        <f t="shared" si="137"/>
        <v>0</v>
      </c>
      <c r="P916" s="236">
        <f t="shared" si="138"/>
        <v>0</v>
      </c>
      <c r="Q916" s="236">
        <f t="shared" si="138"/>
        <v>0</v>
      </c>
      <c r="R916" s="236">
        <f t="shared" si="138"/>
        <v>0</v>
      </c>
      <c r="S916" s="238">
        <f>IF(O916=1,0,IF(P916=1,'WHT Rates - MPEG HEVC VIA'!$H$3,IF(Q916=1,'WHT Rates - MPEG HEVC VIA'!$H$11,IF(R916=1,'Via Summary'!$B$9,_xlfn.XLOOKUP(D916,'WHT Rates'!$B$4:$B$56,'WHT Rates'!$C$4:$C$56)/100))))</f>
        <v>0</v>
      </c>
      <c r="T916" s="244">
        <f t="shared" si="139"/>
        <v>0</v>
      </c>
      <c r="U916" s="238">
        <f>IF(O916=1,0,IF(P916=1,'WHT Rates - MPEG HEVC VIA'!$H$3,IF(Q916=1,'WHT Rates - MPEG HEVC VIA'!$H$11,IF(R916=1,'Via Summary'!$B$9,_xlfn.XLOOKUP(D916,'WHT Rates'!$B$4:$B$56,'WHT Rates'!$E$4:$E$56)/100))))</f>
        <v>0</v>
      </c>
      <c r="V916" s="244">
        <f t="shared" si="140"/>
        <v>0</v>
      </c>
      <c r="W916" s="251"/>
      <c r="X916" s="128">
        <f t="shared" si="133"/>
        <v>0</v>
      </c>
      <c r="Y916" s="128">
        <f t="shared" si="134"/>
        <v>0</v>
      </c>
      <c r="Z916" s="251"/>
      <c r="AA916" s="251"/>
      <c r="AB916" s="251"/>
    </row>
    <row r="917" spans="1:28" s="127" customFormat="1" x14ac:dyDescent="0.35">
      <c r="A917" s="214" t="s">
        <v>1912</v>
      </c>
      <c r="B917" s="215">
        <v>105245</v>
      </c>
      <c r="C917" s="215" t="s">
        <v>77</v>
      </c>
      <c r="D917" s="215" t="s">
        <v>78</v>
      </c>
      <c r="E917" s="215">
        <v>70455124</v>
      </c>
      <c r="F917" s="215">
        <v>140</v>
      </c>
      <c r="G917" s="215" t="s">
        <v>776</v>
      </c>
      <c r="H917" s="221" t="s">
        <v>1932</v>
      </c>
      <c r="I917" s="234" t="s">
        <v>1010</v>
      </c>
      <c r="J917" s="207">
        <v>644.23</v>
      </c>
      <c r="K917" s="211"/>
      <c r="L917" s="127" t="str">
        <f t="shared" si="135"/>
        <v>0070455124000140</v>
      </c>
      <c r="M917" s="127">
        <f t="shared" si="141"/>
        <v>16</v>
      </c>
      <c r="N917" s="127" t="str">
        <f t="shared" si="136"/>
        <v>00000000/Z_HSD</v>
      </c>
      <c r="O917" s="236">
        <f t="shared" si="137"/>
        <v>0</v>
      </c>
      <c r="P917" s="236">
        <f t="shared" si="138"/>
        <v>0</v>
      </c>
      <c r="Q917" s="236">
        <f t="shared" si="138"/>
        <v>0</v>
      </c>
      <c r="R917" s="236">
        <f t="shared" si="138"/>
        <v>0</v>
      </c>
      <c r="S917" s="238">
        <f>IF(O917=1,0,IF(P917=1,'WHT Rates - MPEG HEVC VIA'!$H$3,IF(Q917=1,'WHT Rates - MPEG HEVC VIA'!$H$11,IF(R917=1,'Via Summary'!$B$9,_xlfn.XLOOKUP(D917,'WHT Rates'!$B$4:$B$56,'WHT Rates'!$C$4:$C$56)/100))))</f>
        <v>0</v>
      </c>
      <c r="T917" s="244">
        <f t="shared" si="139"/>
        <v>0</v>
      </c>
      <c r="U917" s="238">
        <f>IF(O917=1,0,IF(P917=1,'WHT Rates - MPEG HEVC VIA'!$H$3,IF(Q917=1,'WHT Rates - MPEG HEVC VIA'!$H$11,IF(R917=1,'Via Summary'!$B$9,_xlfn.XLOOKUP(D917,'WHT Rates'!$B$4:$B$56,'WHT Rates'!$E$4:$E$56)/100))))</f>
        <v>0</v>
      </c>
      <c r="V917" s="244">
        <f t="shared" si="140"/>
        <v>0</v>
      </c>
      <c r="W917" s="251"/>
      <c r="X917" s="128">
        <f t="shared" si="133"/>
        <v>0</v>
      </c>
      <c r="Y917" s="128">
        <f t="shared" si="134"/>
        <v>0</v>
      </c>
      <c r="Z917" s="251"/>
      <c r="AA917" s="251"/>
      <c r="AB917" s="251"/>
    </row>
    <row r="918" spans="1:28" s="127" customFormat="1" x14ac:dyDescent="0.35">
      <c r="A918" s="214" t="s">
        <v>1912</v>
      </c>
      <c r="B918" s="215">
        <v>105245</v>
      </c>
      <c r="C918" s="215" t="s">
        <v>77</v>
      </c>
      <c r="D918" s="215" t="s">
        <v>78</v>
      </c>
      <c r="E918" s="215">
        <v>70455124</v>
      </c>
      <c r="F918" s="215">
        <v>150</v>
      </c>
      <c r="G918" s="215" t="s">
        <v>776</v>
      </c>
      <c r="H918" s="221" t="s">
        <v>1933</v>
      </c>
      <c r="I918" s="234" t="s">
        <v>1010</v>
      </c>
      <c r="J918" s="207">
        <v>1932.7</v>
      </c>
      <c r="K918" s="211"/>
      <c r="L918" s="127" t="str">
        <f t="shared" si="135"/>
        <v>0070455124000150</v>
      </c>
      <c r="M918" s="127">
        <f t="shared" si="141"/>
        <v>16</v>
      </c>
      <c r="N918" s="127" t="str">
        <f t="shared" si="136"/>
        <v>00000000/Z_HSD</v>
      </c>
      <c r="O918" s="236">
        <f t="shared" si="137"/>
        <v>0</v>
      </c>
      <c r="P918" s="236">
        <f t="shared" si="138"/>
        <v>0</v>
      </c>
      <c r="Q918" s="236">
        <f t="shared" si="138"/>
        <v>0</v>
      </c>
      <c r="R918" s="236">
        <f t="shared" si="138"/>
        <v>0</v>
      </c>
      <c r="S918" s="238">
        <f>IF(O918=1,0,IF(P918=1,'WHT Rates - MPEG HEVC VIA'!$H$3,IF(Q918=1,'WHT Rates - MPEG HEVC VIA'!$H$11,IF(R918=1,'Via Summary'!$B$9,_xlfn.XLOOKUP(D918,'WHT Rates'!$B$4:$B$56,'WHT Rates'!$C$4:$C$56)/100))))</f>
        <v>0</v>
      </c>
      <c r="T918" s="244">
        <f t="shared" si="139"/>
        <v>0</v>
      </c>
      <c r="U918" s="238">
        <f>IF(O918=1,0,IF(P918=1,'WHT Rates - MPEG HEVC VIA'!$H$3,IF(Q918=1,'WHT Rates - MPEG HEVC VIA'!$H$11,IF(R918=1,'Via Summary'!$B$9,_xlfn.XLOOKUP(D918,'WHT Rates'!$B$4:$B$56,'WHT Rates'!$E$4:$E$56)/100))))</f>
        <v>0</v>
      </c>
      <c r="V918" s="244">
        <f t="shared" si="140"/>
        <v>0</v>
      </c>
      <c r="W918" s="251"/>
      <c r="X918" s="128">
        <f t="shared" si="133"/>
        <v>0</v>
      </c>
      <c r="Y918" s="128">
        <f t="shared" si="134"/>
        <v>0</v>
      </c>
      <c r="Z918" s="251"/>
      <c r="AA918" s="251"/>
      <c r="AB918" s="251"/>
    </row>
    <row r="919" spans="1:28" s="127" customFormat="1" x14ac:dyDescent="0.35">
      <c r="A919" s="214" t="s">
        <v>1912</v>
      </c>
      <c r="B919" s="215">
        <v>105245</v>
      </c>
      <c r="C919" s="215" t="s">
        <v>77</v>
      </c>
      <c r="D919" s="215" t="s">
        <v>78</v>
      </c>
      <c r="E919" s="215">
        <v>70455124</v>
      </c>
      <c r="F919" s="215">
        <v>160</v>
      </c>
      <c r="G919" s="215" t="s">
        <v>776</v>
      </c>
      <c r="H919" s="221" t="s">
        <v>1934</v>
      </c>
      <c r="I919" s="234" t="s">
        <v>1010</v>
      </c>
      <c r="J919" s="207">
        <v>1288.46</v>
      </c>
      <c r="K919" s="211"/>
      <c r="L919" s="127" t="str">
        <f t="shared" si="135"/>
        <v>0070455124000160</v>
      </c>
      <c r="M919" s="127">
        <f t="shared" si="141"/>
        <v>16</v>
      </c>
      <c r="N919" s="127" t="str">
        <f t="shared" si="136"/>
        <v>00000000/Z_HSD</v>
      </c>
      <c r="O919" s="236">
        <f t="shared" si="137"/>
        <v>0</v>
      </c>
      <c r="P919" s="236">
        <f t="shared" si="138"/>
        <v>0</v>
      </c>
      <c r="Q919" s="236">
        <f t="shared" si="138"/>
        <v>0</v>
      </c>
      <c r="R919" s="236">
        <f t="shared" si="138"/>
        <v>0</v>
      </c>
      <c r="S919" s="238">
        <f>IF(O919=1,0,IF(P919=1,'WHT Rates - MPEG HEVC VIA'!$H$3,IF(Q919=1,'WHT Rates - MPEG HEVC VIA'!$H$11,IF(R919=1,'Via Summary'!$B$9,_xlfn.XLOOKUP(D919,'WHT Rates'!$B$4:$B$56,'WHT Rates'!$C$4:$C$56)/100))))</f>
        <v>0</v>
      </c>
      <c r="T919" s="244">
        <f t="shared" si="139"/>
        <v>0</v>
      </c>
      <c r="U919" s="238">
        <f>IF(O919=1,0,IF(P919=1,'WHT Rates - MPEG HEVC VIA'!$H$3,IF(Q919=1,'WHT Rates - MPEG HEVC VIA'!$H$11,IF(R919=1,'Via Summary'!$B$9,_xlfn.XLOOKUP(D919,'WHT Rates'!$B$4:$B$56,'WHT Rates'!$E$4:$E$56)/100))))</f>
        <v>0</v>
      </c>
      <c r="V919" s="244">
        <f t="shared" si="140"/>
        <v>0</v>
      </c>
      <c r="W919" s="251"/>
      <c r="X919" s="128">
        <f t="shared" si="133"/>
        <v>0</v>
      </c>
      <c r="Y919" s="128">
        <f t="shared" si="134"/>
        <v>0</v>
      </c>
      <c r="Z919" s="251"/>
      <c r="AA919" s="251"/>
      <c r="AB919" s="251"/>
    </row>
    <row r="920" spans="1:28" s="127" customFormat="1" x14ac:dyDescent="0.35">
      <c r="A920" s="214" t="s">
        <v>1912</v>
      </c>
      <c r="B920" s="215">
        <v>105245</v>
      </c>
      <c r="C920" s="215" t="s">
        <v>77</v>
      </c>
      <c r="D920" s="215" t="s">
        <v>78</v>
      </c>
      <c r="E920" s="215">
        <v>70455124</v>
      </c>
      <c r="F920" s="215">
        <v>170</v>
      </c>
      <c r="G920" s="215" t="s">
        <v>776</v>
      </c>
      <c r="H920" s="221" t="s">
        <v>1935</v>
      </c>
      <c r="I920" s="234" t="s">
        <v>1010</v>
      </c>
      <c r="J920" s="207">
        <v>2454.85</v>
      </c>
      <c r="K920" s="211"/>
      <c r="L920" s="127" t="str">
        <f t="shared" si="135"/>
        <v>0070455124000170</v>
      </c>
      <c r="M920" s="127">
        <f t="shared" si="141"/>
        <v>16</v>
      </c>
      <c r="N920" s="127" t="str">
        <f t="shared" si="136"/>
        <v>00000000/Z_HSD</v>
      </c>
      <c r="O920" s="236">
        <f t="shared" si="137"/>
        <v>0</v>
      </c>
      <c r="P920" s="236">
        <f t="shared" si="138"/>
        <v>0</v>
      </c>
      <c r="Q920" s="236">
        <f t="shared" si="138"/>
        <v>0</v>
      </c>
      <c r="R920" s="236">
        <f t="shared" si="138"/>
        <v>0</v>
      </c>
      <c r="S920" s="238">
        <f>IF(O920=1,0,IF(P920=1,'WHT Rates - MPEG HEVC VIA'!$H$3,IF(Q920=1,'WHT Rates - MPEG HEVC VIA'!$H$11,IF(R920=1,'Via Summary'!$B$9,_xlfn.XLOOKUP(D920,'WHT Rates'!$B$4:$B$56,'WHT Rates'!$C$4:$C$56)/100))))</f>
        <v>0</v>
      </c>
      <c r="T920" s="244">
        <f t="shared" si="139"/>
        <v>0</v>
      </c>
      <c r="U920" s="238">
        <f>IF(O920=1,0,IF(P920=1,'WHT Rates - MPEG HEVC VIA'!$H$3,IF(Q920=1,'WHT Rates - MPEG HEVC VIA'!$H$11,IF(R920=1,'Via Summary'!$B$9,_xlfn.XLOOKUP(D920,'WHT Rates'!$B$4:$B$56,'WHT Rates'!$E$4:$E$56)/100))))</f>
        <v>0</v>
      </c>
      <c r="V920" s="244">
        <f t="shared" si="140"/>
        <v>0</v>
      </c>
      <c r="W920" s="251"/>
      <c r="X920" s="128">
        <f t="shared" si="133"/>
        <v>0</v>
      </c>
      <c r="Y920" s="128">
        <f t="shared" si="134"/>
        <v>0</v>
      </c>
      <c r="Z920" s="251"/>
      <c r="AA920" s="251"/>
      <c r="AB920" s="251"/>
    </row>
    <row r="921" spans="1:28" s="127" customFormat="1" x14ac:dyDescent="0.35">
      <c r="A921" s="214" t="s">
        <v>1912</v>
      </c>
      <c r="B921" s="215">
        <v>105245</v>
      </c>
      <c r="C921" s="215" t="s">
        <v>77</v>
      </c>
      <c r="D921" s="215" t="s">
        <v>78</v>
      </c>
      <c r="E921" s="215">
        <v>70455124</v>
      </c>
      <c r="F921" s="215">
        <v>180</v>
      </c>
      <c r="G921" s="215" t="s">
        <v>776</v>
      </c>
      <c r="H921" s="221" t="s">
        <v>1936</v>
      </c>
      <c r="I921" s="234" t="s">
        <v>1010</v>
      </c>
      <c r="J921" s="207">
        <v>2994.19</v>
      </c>
      <c r="K921" s="211"/>
      <c r="L921" s="127" t="str">
        <f t="shared" si="135"/>
        <v>0070455124000180</v>
      </c>
      <c r="M921" s="127">
        <f t="shared" si="141"/>
        <v>16</v>
      </c>
      <c r="N921" s="127" t="str">
        <f t="shared" si="136"/>
        <v>00000000/Z_HSD</v>
      </c>
      <c r="O921" s="236">
        <f t="shared" si="137"/>
        <v>0</v>
      </c>
      <c r="P921" s="236">
        <f t="shared" si="138"/>
        <v>0</v>
      </c>
      <c r="Q921" s="236">
        <f t="shared" si="138"/>
        <v>0</v>
      </c>
      <c r="R921" s="236">
        <f t="shared" si="138"/>
        <v>0</v>
      </c>
      <c r="S921" s="238">
        <f>IF(O921=1,0,IF(P921=1,'WHT Rates - MPEG HEVC VIA'!$H$3,IF(Q921=1,'WHT Rates - MPEG HEVC VIA'!$H$11,IF(R921=1,'Via Summary'!$B$9,_xlfn.XLOOKUP(D921,'WHT Rates'!$B$4:$B$56,'WHT Rates'!$C$4:$C$56)/100))))</f>
        <v>0</v>
      </c>
      <c r="T921" s="244">
        <f t="shared" si="139"/>
        <v>0</v>
      </c>
      <c r="U921" s="238">
        <f>IF(O921=1,0,IF(P921=1,'WHT Rates - MPEG HEVC VIA'!$H$3,IF(Q921=1,'WHT Rates - MPEG HEVC VIA'!$H$11,IF(R921=1,'Via Summary'!$B$9,_xlfn.XLOOKUP(D921,'WHT Rates'!$B$4:$B$56,'WHT Rates'!$E$4:$E$56)/100))))</f>
        <v>0</v>
      </c>
      <c r="V921" s="244">
        <f t="shared" si="140"/>
        <v>0</v>
      </c>
      <c r="W921" s="251"/>
      <c r="X921" s="128">
        <f t="shared" si="133"/>
        <v>0</v>
      </c>
      <c r="Y921" s="128">
        <f t="shared" si="134"/>
        <v>0</v>
      </c>
      <c r="Z921" s="251"/>
      <c r="AA921" s="251"/>
      <c r="AB921" s="251"/>
    </row>
    <row r="922" spans="1:28" s="127" customFormat="1" x14ac:dyDescent="0.35">
      <c r="A922" s="214" t="s">
        <v>1912</v>
      </c>
      <c r="B922" s="215">
        <v>105245</v>
      </c>
      <c r="C922" s="215" t="s">
        <v>77</v>
      </c>
      <c r="D922" s="215" t="s">
        <v>78</v>
      </c>
      <c r="E922" s="215">
        <v>70455124</v>
      </c>
      <c r="F922" s="215">
        <v>190</v>
      </c>
      <c r="G922" s="215" t="s">
        <v>776</v>
      </c>
      <c r="H922" s="221" t="s">
        <v>1937</v>
      </c>
      <c r="I922" s="234" t="s">
        <v>1010</v>
      </c>
      <c r="J922" s="207">
        <v>1042.57</v>
      </c>
      <c r="K922" s="211"/>
      <c r="L922" s="127" t="str">
        <f t="shared" si="135"/>
        <v>0070455124000190</v>
      </c>
      <c r="M922" s="127">
        <f t="shared" si="141"/>
        <v>16</v>
      </c>
      <c r="N922" s="127" t="str">
        <f t="shared" si="136"/>
        <v>00000000/Z_HSD</v>
      </c>
      <c r="O922" s="236">
        <f t="shared" si="137"/>
        <v>0</v>
      </c>
      <c r="P922" s="236">
        <f t="shared" si="138"/>
        <v>0</v>
      </c>
      <c r="Q922" s="236">
        <f t="shared" si="138"/>
        <v>0</v>
      </c>
      <c r="R922" s="236">
        <f t="shared" si="138"/>
        <v>0</v>
      </c>
      <c r="S922" s="238">
        <f>IF(O922=1,0,IF(P922=1,'WHT Rates - MPEG HEVC VIA'!$H$3,IF(Q922=1,'WHT Rates - MPEG HEVC VIA'!$H$11,IF(R922=1,'Via Summary'!$B$9,_xlfn.XLOOKUP(D922,'WHT Rates'!$B$4:$B$56,'WHT Rates'!$C$4:$C$56)/100))))</f>
        <v>0</v>
      </c>
      <c r="T922" s="244">
        <f t="shared" si="139"/>
        <v>0</v>
      </c>
      <c r="U922" s="238">
        <f>IF(O922=1,0,IF(P922=1,'WHT Rates - MPEG HEVC VIA'!$H$3,IF(Q922=1,'WHT Rates - MPEG HEVC VIA'!$H$11,IF(R922=1,'Via Summary'!$B$9,_xlfn.XLOOKUP(D922,'WHT Rates'!$B$4:$B$56,'WHT Rates'!$E$4:$E$56)/100))))</f>
        <v>0</v>
      </c>
      <c r="V922" s="244">
        <f t="shared" si="140"/>
        <v>0</v>
      </c>
      <c r="W922" s="251"/>
      <c r="X922" s="128">
        <f t="shared" si="133"/>
        <v>0</v>
      </c>
      <c r="Y922" s="128">
        <f t="shared" si="134"/>
        <v>0</v>
      </c>
      <c r="Z922" s="251"/>
      <c r="AA922" s="251"/>
      <c r="AB922" s="251"/>
    </row>
    <row r="923" spans="1:28" s="127" customFormat="1" x14ac:dyDescent="0.35">
      <c r="A923" s="214" t="s">
        <v>1912</v>
      </c>
      <c r="B923" s="215">
        <v>105245</v>
      </c>
      <c r="C923" s="215" t="s">
        <v>77</v>
      </c>
      <c r="D923" s="215" t="s">
        <v>78</v>
      </c>
      <c r="E923" s="215">
        <v>70455124</v>
      </c>
      <c r="F923" s="215">
        <v>200</v>
      </c>
      <c r="G923" s="215" t="s">
        <v>765</v>
      </c>
      <c r="H923" s="221" t="s">
        <v>1938</v>
      </c>
      <c r="I923" s="234" t="s">
        <v>1010</v>
      </c>
      <c r="J923" s="207">
        <v>27361.040000000001</v>
      </c>
      <c r="K923" s="211"/>
      <c r="L923" s="127" t="str">
        <f t="shared" si="135"/>
        <v>0070455124000200</v>
      </c>
      <c r="M923" s="127">
        <f t="shared" si="141"/>
        <v>16</v>
      </c>
      <c r="N923" s="127" t="str">
        <f t="shared" si="136"/>
        <v>00000000/Z_IDV</v>
      </c>
      <c r="O923" s="236">
        <f t="shared" si="137"/>
        <v>0</v>
      </c>
      <c r="P923" s="236">
        <f t="shared" si="138"/>
        <v>0</v>
      </c>
      <c r="Q923" s="236">
        <f t="shared" si="138"/>
        <v>0</v>
      </c>
      <c r="R923" s="236">
        <f t="shared" si="138"/>
        <v>0</v>
      </c>
      <c r="S923" s="238">
        <f>IF(O923=1,0,IF(P923=1,'WHT Rates - MPEG HEVC VIA'!$H$3,IF(Q923=1,'WHT Rates - MPEG HEVC VIA'!$H$11,IF(R923=1,'Via Summary'!$B$9,_xlfn.XLOOKUP(D923,'WHT Rates'!$B$4:$B$56,'WHT Rates'!$C$4:$C$56)/100))))</f>
        <v>0</v>
      </c>
      <c r="T923" s="244">
        <f t="shared" si="139"/>
        <v>0</v>
      </c>
      <c r="U923" s="238">
        <f>IF(O923=1,0,IF(P923=1,'WHT Rates - MPEG HEVC VIA'!$H$3,IF(Q923=1,'WHT Rates - MPEG HEVC VIA'!$H$11,IF(R923=1,'Via Summary'!$B$9,_xlfn.XLOOKUP(D923,'WHT Rates'!$B$4:$B$56,'WHT Rates'!$E$4:$E$56)/100))))</f>
        <v>0</v>
      </c>
      <c r="V923" s="244">
        <f t="shared" si="140"/>
        <v>0</v>
      </c>
      <c r="W923" s="251"/>
      <c r="X923" s="128">
        <f t="shared" si="133"/>
        <v>0</v>
      </c>
      <c r="Y923" s="128">
        <f t="shared" si="134"/>
        <v>0</v>
      </c>
      <c r="Z923" s="251"/>
      <c r="AA923" s="251"/>
      <c r="AB923" s="251"/>
    </row>
    <row r="924" spans="1:28" s="127" customFormat="1" x14ac:dyDescent="0.35">
      <c r="A924" s="214" t="s">
        <v>1912</v>
      </c>
      <c r="B924" s="215">
        <v>105245</v>
      </c>
      <c r="C924" s="215" t="s">
        <v>77</v>
      </c>
      <c r="D924" s="215" t="s">
        <v>78</v>
      </c>
      <c r="E924" s="215">
        <v>70455124</v>
      </c>
      <c r="F924" s="215">
        <v>210</v>
      </c>
      <c r="G924" s="215" t="s">
        <v>777</v>
      </c>
      <c r="H924" s="221" t="s">
        <v>1939</v>
      </c>
      <c r="I924" s="234" t="s">
        <v>1010</v>
      </c>
      <c r="J924" s="207">
        <v>23624.959999999999</v>
      </c>
      <c r="K924" s="211"/>
      <c r="L924" s="127" t="str">
        <f t="shared" si="135"/>
        <v>0070455124000210</v>
      </c>
      <c r="M924" s="127">
        <f t="shared" si="141"/>
        <v>16</v>
      </c>
      <c r="N924" s="127" t="str">
        <f t="shared" si="136"/>
        <v>00000000/Z_BBP</v>
      </c>
      <c r="O924" s="236">
        <f t="shared" si="137"/>
        <v>0</v>
      </c>
      <c r="P924" s="236">
        <f t="shared" si="138"/>
        <v>0</v>
      </c>
      <c r="Q924" s="236">
        <f t="shared" si="138"/>
        <v>0</v>
      </c>
      <c r="R924" s="236">
        <f t="shared" si="138"/>
        <v>0</v>
      </c>
      <c r="S924" s="238">
        <f>IF(O924=1,0,IF(P924=1,'WHT Rates - MPEG HEVC VIA'!$H$3,IF(Q924=1,'WHT Rates - MPEG HEVC VIA'!$H$11,IF(R924=1,'Via Summary'!$B$9,_xlfn.XLOOKUP(D924,'WHT Rates'!$B$4:$B$56,'WHT Rates'!$C$4:$C$56)/100))))</f>
        <v>0</v>
      </c>
      <c r="T924" s="244">
        <f t="shared" si="139"/>
        <v>0</v>
      </c>
      <c r="U924" s="238">
        <f>IF(O924=1,0,IF(P924=1,'WHT Rates - MPEG HEVC VIA'!$H$3,IF(Q924=1,'WHT Rates - MPEG HEVC VIA'!$H$11,IF(R924=1,'Via Summary'!$B$9,_xlfn.XLOOKUP(D924,'WHT Rates'!$B$4:$B$56,'WHT Rates'!$E$4:$E$56)/100))))</f>
        <v>0</v>
      </c>
      <c r="V924" s="244">
        <f t="shared" si="140"/>
        <v>0</v>
      </c>
      <c r="W924" s="251"/>
      <c r="X924" s="128">
        <f t="shared" si="133"/>
        <v>0</v>
      </c>
      <c r="Y924" s="128">
        <f t="shared" si="134"/>
        <v>0</v>
      </c>
      <c r="Z924" s="251"/>
      <c r="AA924" s="251"/>
      <c r="AB924" s="251"/>
    </row>
    <row r="925" spans="1:28" s="127" customFormat="1" x14ac:dyDescent="0.35">
      <c r="A925" s="214" t="s">
        <v>1912</v>
      </c>
      <c r="B925" s="215">
        <v>105245</v>
      </c>
      <c r="C925" s="215" t="s">
        <v>77</v>
      </c>
      <c r="D925" s="215" t="s">
        <v>78</v>
      </c>
      <c r="E925" s="215">
        <v>70455124</v>
      </c>
      <c r="F925" s="215">
        <v>220</v>
      </c>
      <c r="G925" s="215" t="s">
        <v>697</v>
      </c>
      <c r="H925" s="221" t="s">
        <v>1940</v>
      </c>
      <c r="I925" s="234" t="s">
        <v>1010</v>
      </c>
      <c r="J925" s="207">
        <v>212387.54</v>
      </c>
      <c r="K925" s="211"/>
      <c r="L925" s="127" t="str">
        <f t="shared" si="135"/>
        <v>0070455124000220</v>
      </c>
      <c r="M925" s="127">
        <f t="shared" si="141"/>
        <v>16</v>
      </c>
      <c r="N925" s="127" t="str">
        <f t="shared" si="136"/>
        <v>00000000/Z_SBA</v>
      </c>
      <c r="O925" s="236">
        <f t="shared" si="137"/>
        <v>0</v>
      </c>
      <c r="P925" s="236">
        <f t="shared" si="138"/>
        <v>0</v>
      </c>
      <c r="Q925" s="236">
        <f t="shared" si="138"/>
        <v>0</v>
      </c>
      <c r="R925" s="236">
        <f t="shared" si="138"/>
        <v>0</v>
      </c>
      <c r="S925" s="238">
        <f>IF(O925=1,0,IF(P925=1,'WHT Rates - MPEG HEVC VIA'!$H$3,IF(Q925=1,'WHT Rates - MPEG HEVC VIA'!$H$11,IF(R925=1,'Via Summary'!$B$9,_xlfn.XLOOKUP(D925,'WHT Rates'!$B$4:$B$56,'WHT Rates'!$C$4:$C$56)/100))))</f>
        <v>0</v>
      </c>
      <c r="T925" s="244">
        <f t="shared" si="139"/>
        <v>0</v>
      </c>
      <c r="U925" s="238">
        <f>IF(O925=1,0,IF(P925=1,'WHT Rates - MPEG HEVC VIA'!$H$3,IF(Q925=1,'WHT Rates - MPEG HEVC VIA'!$H$11,IF(R925=1,'Via Summary'!$B$9,_xlfn.XLOOKUP(D925,'WHT Rates'!$B$4:$B$56,'WHT Rates'!$E$4:$E$56)/100))))</f>
        <v>0</v>
      </c>
      <c r="V925" s="244">
        <f t="shared" si="140"/>
        <v>0</v>
      </c>
      <c r="W925" s="251"/>
      <c r="X925" s="128">
        <f t="shared" si="133"/>
        <v>0</v>
      </c>
      <c r="Y925" s="128">
        <f t="shared" si="134"/>
        <v>0</v>
      </c>
      <c r="Z925" s="251"/>
      <c r="AA925" s="251"/>
      <c r="AB925" s="251"/>
    </row>
    <row r="926" spans="1:28" s="127" customFormat="1" x14ac:dyDescent="0.35">
      <c r="A926" s="214" t="s">
        <v>1912</v>
      </c>
      <c r="B926" s="215">
        <v>105245</v>
      </c>
      <c r="C926" s="215" t="s">
        <v>77</v>
      </c>
      <c r="D926" s="215" t="s">
        <v>78</v>
      </c>
      <c r="E926" s="215">
        <v>70455124</v>
      </c>
      <c r="F926" s="215">
        <v>230</v>
      </c>
      <c r="G926" s="215" t="s">
        <v>755</v>
      </c>
      <c r="H926" s="221" t="s">
        <v>1941</v>
      </c>
      <c r="I926" s="234" t="s">
        <v>1010</v>
      </c>
      <c r="J926" s="207">
        <v>74.430000000000007</v>
      </c>
      <c r="K926" s="211"/>
      <c r="L926" s="127" t="str">
        <f t="shared" si="135"/>
        <v>0070455124000230</v>
      </c>
      <c r="M926" s="127">
        <f t="shared" si="141"/>
        <v>16</v>
      </c>
      <c r="N926" s="127" t="str">
        <f t="shared" si="136"/>
        <v>00000000/Z_DVW</v>
      </c>
      <c r="O926" s="236">
        <f t="shared" si="137"/>
        <v>0</v>
      </c>
      <c r="P926" s="236">
        <f t="shared" si="138"/>
        <v>0</v>
      </c>
      <c r="Q926" s="236">
        <f t="shared" si="138"/>
        <v>0</v>
      </c>
      <c r="R926" s="236">
        <f t="shared" si="138"/>
        <v>0</v>
      </c>
      <c r="S926" s="238">
        <f>IF(O926=1,0,IF(P926=1,'WHT Rates - MPEG HEVC VIA'!$H$3,IF(Q926=1,'WHT Rates - MPEG HEVC VIA'!$H$11,IF(R926=1,'Via Summary'!$B$9,_xlfn.XLOOKUP(D926,'WHT Rates'!$B$4:$B$56,'WHT Rates'!$C$4:$C$56)/100))))</f>
        <v>0</v>
      </c>
      <c r="T926" s="244">
        <f t="shared" si="139"/>
        <v>0</v>
      </c>
      <c r="U926" s="238">
        <f>IF(O926=1,0,IF(P926=1,'WHT Rates - MPEG HEVC VIA'!$H$3,IF(Q926=1,'WHT Rates - MPEG HEVC VIA'!$H$11,IF(R926=1,'Via Summary'!$B$9,_xlfn.XLOOKUP(D926,'WHT Rates'!$B$4:$B$56,'WHT Rates'!$E$4:$E$56)/100))))</f>
        <v>0</v>
      </c>
      <c r="V926" s="244">
        <f t="shared" si="140"/>
        <v>0</v>
      </c>
      <c r="W926" s="251"/>
      <c r="X926" s="128">
        <f t="shared" si="133"/>
        <v>0</v>
      </c>
      <c r="Y926" s="128">
        <f t="shared" si="134"/>
        <v>0</v>
      </c>
      <c r="Z926" s="251"/>
      <c r="AA926" s="251"/>
      <c r="AB926" s="251"/>
    </row>
    <row r="927" spans="1:28" s="127" customFormat="1" x14ac:dyDescent="0.35">
      <c r="A927" s="214" t="s">
        <v>1912</v>
      </c>
      <c r="B927" s="215">
        <v>105245</v>
      </c>
      <c r="C927" s="215" t="s">
        <v>77</v>
      </c>
      <c r="D927" s="215" t="s">
        <v>78</v>
      </c>
      <c r="E927" s="215">
        <v>70455124</v>
      </c>
      <c r="F927" s="215">
        <v>240</v>
      </c>
      <c r="G927" s="215" t="s">
        <v>747</v>
      </c>
      <c r="H927" s="221" t="s">
        <v>1942</v>
      </c>
      <c r="I927" s="234" t="s">
        <v>1010</v>
      </c>
      <c r="J927" s="207">
        <v>117361.98</v>
      </c>
      <c r="K927" s="211"/>
      <c r="L927" s="127" t="str">
        <f t="shared" si="135"/>
        <v>0070455124000240</v>
      </c>
      <c r="M927" s="127">
        <f t="shared" si="141"/>
        <v>16</v>
      </c>
      <c r="N927" s="127" t="str">
        <f t="shared" si="136"/>
        <v>00000000/Z_DVD</v>
      </c>
      <c r="O927" s="236">
        <f t="shared" si="137"/>
        <v>0</v>
      </c>
      <c r="P927" s="236">
        <f t="shared" si="138"/>
        <v>0</v>
      </c>
      <c r="Q927" s="236">
        <f t="shared" si="138"/>
        <v>0</v>
      </c>
      <c r="R927" s="236">
        <f t="shared" si="138"/>
        <v>0</v>
      </c>
      <c r="S927" s="238">
        <f>IF(O927=1,0,IF(P927=1,'WHT Rates - MPEG HEVC VIA'!$H$3,IF(Q927=1,'WHT Rates - MPEG HEVC VIA'!$H$11,IF(R927=1,'Via Summary'!$B$9,_xlfn.XLOOKUP(D927,'WHT Rates'!$B$4:$B$56,'WHT Rates'!$C$4:$C$56)/100))))</f>
        <v>0</v>
      </c>
      <c r="T927" s="244">
        <f t="shared" si="139"/>
        <v>0</v>
      </c>
      <c r="U927" s="238">
        <f>IF(O927=1,0,IF(P927=1,'WHT Rates - MPEG HEVC VIA'!$H$3,IF(Q927=1,'WHT Rates - MPEG HEVC VIA'!$H$11,IF(R927=1,'Via Summary'!$B$9,_xlfn.XLOOKUP(D927,'WHT Rates'!$B$4:$B$56,'WHT Rates'!$E$4:$E$56)/100))))</f>
        <v>0</v>
      </c>
      <c r="V927" s="244">
        <f t="shared" si="140"/>
        <v>0</v>
      </c>
      <c r="W927" s="251"/>
      <c r="X927" s="128">
        <f t="shared" si="133"/>
        <v>0</v>
      </c>
      <c r="Y927" s="128">
        <f t="shared" si="134"/>
        <v>0</v>
      </c>
      <c r="Z927" s="251"/>
      <c r="AA927" s="251"/>
      <c r="AB927" s="251"/>
    </row>
    <row r="928" spans="1:28" s="127" customFormat="1" x14ac:dyDescent="0.35">
      <c r="A928" s="214" t="s">
        <v>1912</v>
      </c>
      <c r="B928" s="215">
        <v>105245</v>
      </c>
      <c r="C928" s="215" t="s">
        <v>77</v>
      </c>
      <c r="D928" s="215" t="s">
        <v>78</v>
      </c>
      <c r="E928" s="215">
        <v>70455124</v>
      </c>
      <c r="F928" s="215">
        <v>250</v>
      </c>
      <c r="G928" s="215" t="s">
        <v>755</v>
      </c>
      <c r="H928" s="221" t="s">
        <v>1943</v>
      </c>
      <c r="I928" s="234" t="s">
        <v>1010</v>
      </c>
      <c r="J928" s="207">
        <v>37.229999999999997</v>
      </c>
      <c r="K928" s="211"/>
      <c r="L928" s="127" t="str">
        <f t="shared" si="135"/>
        <v>0070455124000250</v>
      </c>
      <c r="M928" s="127">
        <f t="shared" si="141"/>
        <v>16</v>
      </c>
      <c r="N928" s="127" t="str">
        <f t="shared" si="136"/>
        <v>00000000/Z_DVW</v>
      </c>
      <c r="O928" s="236">
        <f t="shared" si="137"/>
        <v>0</v>
      </c>
      <c r="P928" s="236">
        <f t="shared" si="138"/>
        <v>0</v>
      </c>
      <c r="Q928" s="236">
        <f t="shared" si="138"/>
        <v>0</v>
      </c>
      <c r="R928" s="236">
        <f t="shared" si="138"/>
        <v>0</v>
      </c>
      <c r="S928" s="238">
        <f>IF(O928=1,0,IF(P928=1,'WHT Rates - MPEG HEVC VIA'!$H$3,IF(Q928=1,'WHT Rates - MPEG HEVC VIA'!$H$11,IF(R928=1,'Via Summary'!$B$9,_xlfn.XLOOKUP(D928,'WHT Rates'!$B$4:$B$56,'WHT Rates'!$C$4:$C$56)/100))))</f>
        <v>0</v>
      </c>
      <c r="T928" s="244">
        <f t="shared" si="139"/>
        <v>0</v>
      </c>
      <c r="U928" s="238">
        <f>IF(O928=1,0,IF(P928=1,'WHT Rates - MPEG HEVC VIA'!$H$3,IF(Q928=1,'WHT Rates - MPEG HEVC VIA'!$H$11,IF(R928=1,'Via Summary'!$B$9,_xlfn.XLOOKUP(D928,'WHT Rates'!$B$4:$B$56,'WHT Rates'!$E$4:$E$56)/100))))</f>
        <v>0</v>
      </c>
      <c r="V928" s="244">
        <f t="shared" si="140"/>
        <v>0</v>
      </c>
      <c r="W928" s="251"/>
      <c r="X928" s="128">
        <f t="shared" si="133"/>
        <v>0</v>
      </c>
      <c r="Y928" s="128">
        <f t="shared" si="134"/>
        <v>0</v>
      </c>
      <c r="Z928" s="251"/>
      <c r="AA928" s="251"/>
      <c r="AB928" s="251"/>
    </row>
    <row r="929" spans="1:28" s="127" customFormat="1" x14ac:dyDescent="0.35">
      <c r="A929" s="214" t="s">
        <v>1912</v>
      </c>
      <c r="B929" s="215">
        <v>105245</v>
      </c>
      <c r="C929" s="215" t="s">
        <v>77</v>
      </c>
      <c r="D929" s="215" t="s">
        <v>78</v>
      </c>
      <c r="E929" s="215">
        <v>70455124</v>
      </c>
      <c r="F929" s="215">
        <v>260</v>
      </c>
      <c r="G929" s="215" t="s">
        <v>752</v>
      </c>
      <c r="H929" s="221" t="s">
        <v>1944</v>
      </c>
      <c r="I929" s="234" t="s">
        <v>1010</v>
      </c>
      <c r="J929" s="207">
        <v>1</v>
      </c>
      <c r="K929" s="211"/>
      <c r="L929" s="127" t="str">
        <f t="shared" si="135"/>
        <v>0070455124000260</v>
      </c>
      <c r="M929" s="127">
        <f t="shared" si="141"/>
        <v>16</v>
      </c>
      <c r="N929" s="127" t="str">
        <f t="shared" si="136"/>
        <v>00000000/Z_DVS</v>
      </c>
      <c r="O929" s="236">
        <f t="shared" si="137"/>
        <v>0</v>
      </c>
      <c r="P929" s="236">
        <f t="shared" si="138"/>
        <v>0</v>
      </c>
      <c r="Q929" s="236">
        <f t="shared" si="138"/>
        <v>0</v>
      </c>
      <c r="R929" s="236">
        <f t="shared" si="138"/>
        <v>0</v>
      </c>
      <c r="S929" s="238">
        <f>IF(O929=1,0,IF(P929=1,'WHT Rates - MPEG HEVC VIA'!$H$3,IF(Q929=1,'WHT Rates - MPEG HEVC VIA'!$H$11,IF(R929=1,'Via Summary'!$B$9,_xlfn.XLOOKUP(D929,'WHT Rates'!$B$4:$B$56,'WHT Rates'!$C$4:$C$56)/100))))</f>
        <v>0</v>
      </c>
      <c r="T929" s="244">
        <f t="shared" si="139"/>
        <v>0</v>
      </c>
      <c r="U929" s="238">
        <f>IF(O929=1,0,IF(P929=1,'WHT Rates - MPEG HEVC VIA'!$H$3,IF(Q929=1,'WHT Rates - MPEG HEVC VIA'!$H$11,IF(R929=1,'Via Summary'!$B$9,_xlfn.XLOOKUP(D929,'WHT Rates'!$B$4:$B$56,'WHT Rates'!$E$4:$E$56)/100))))</f>
        <v>0</v>
      </c>
      <c r="V929" s="244">
        <f t="shared" si="140"/>
        <v>0</v>
      </c>
      <c r="W929" s="251"/>
      <c r="X929" s="128">
        <f t="shared" si="133"/>
        <v>0</v>
      </c>
      <c r="Y929" s="128">
        <f t="shared" si="134"/>
        <v>0</v>
      </c>
      <c r="Z929" s="251"/>
      <c r="AA929" s="251"/>
      <c r="AB929" s="251"/>
    </row>
    <row r="930" spans="1:28" s="127" customFormat="1" x14ac:dyDescent="0.35">
      <c r="A930" s="214" t="s">
        <v>1912</v>
      </c>
      <c r="B930" s="215">
        <v>105245</v>
      </c>
      <c r="C930" s="215" t="s">
        <v>77</v>
      </c>
      <c r="D930" s="215" t="s">
        <v>78</v>
      </c>
      <c r="E930" s="215">
        <v>70455124</v>
      </c>
      <c r="F930" s="215">
        <v>270</v>
      </c>
      <c r="G930" s="215" t="s">
        <v>778</v>
      </c>
      <c r="H930" s="221" t="s">
        <v>1945</v>
      </c>
      <c r="I930" s="234" t="s">
        <v>1010</v>
      </c>
      <c r="J930" s="207">
        <v>2890</v>
      </c>
      <c r="K930" s="211"/>
      <c r="L930" s="127" t="str">
        <f t="shared" si="135"/>
        <v>0070455124000270</v>
      </c>
      <c r="M930" s="127">
        <f t="shared" si="141"/>
        <v>16</v>
      </c>
      <c r="N930" s="127" t="str">
        <f t="shared" si="136"/>
        <v>00000000/Z_PSC</v>
      </c>
      <c r="O930" s="236">
        <f t="shared" si="137"/>
        <v>0</v>
      </c>
      <c r="P930" s="236">
        <f t="shared" si="138"/>
        <v>0</v>
      </c>
      <c r="Q930" s="236">
        <f t="shared" si="138"/>
        <v>0</v>
      </c>
      <c r="R930" s="236">
        <f t="shared" si="138"/>
        <v>0</v>
      </c>
      <c r="S930" s="238">
        <f>IF(O930=1,0,IF(P930=1,'WHT Rates - MPEG HEVC VIA'!$H$3,IF(Q930=1,'WHT Rates - MPEG HEVC VIA'!$H$11,IF(R930=1,'Via Summary'!$B$9,_xlfn.XLOOKUP(D930,'WHT Rates'!$B$4:$B$56,'WHT Rates'!$C$4:$C$56)/100))))</f>
        <v>0</v>
      </c>
      <c r="T930" s="244">
        <f t="shared" si="139"/>
        <v>0</v>
      </c>
      <c r="U930" s="238">
        <f>IF(O930=1,0,IF(P930=1,'WHT Rates - MPEG HEVC VIA'!$H$3,IF(Q930=1,'WHT Rates - MPEG HEVC VIA'!$H$11,IF(R930=1,'Via Summary'!$B$9,_xlfn.XLOOKUP(D930,'WHT Rates'!$B$4:$B$56,'WHT Rates'!$E$4:$E$56)/100))))</f>
        <v>0</v>
      </c>
      <c r="V930" s="244">
        <f t="shared" si="140"/>
        <v>0</v>
      </c>
      <c r="W930" s="251"/>
      <c r="X930" s="128">
        <f t="shared" si="133"/>
        <v>0</v>
      </c>
      <c r="Y930" s="128">
        <f t="shared" si="134"/>
        <v>0</v>
      </c>
      <c r="Z930" s="251"/>
      <c r="AA930" s="251"/>
      <c r="AB930" s="251"/>
    </row>
    <row r="931" spans="1:28" s="127" customFormat="1" x14ac:dyDescent="0.35">
      <c r="A931" s="214" t="s">
        <v>202</v>
      </c>
      <c r="B931" s="215">
        <v>107454</v>
      </c>
      <c r="C931" s="215" t="s">
        <v>77</v>
      </c>
      <c r="D931" s="215" t="s">
        <v>78</v>
      </c>
      <c r="E931" s="215">
        <v>70454773</v>
      </c>
      <c r="F931" s="215">
        <v>10</v>
      </c>
      <c r="G931" s="215" t="s">
        <v>780</v>
      </c>
      <c r="H931" s="221" t="s">
        <v>1946</v>
      </c>
      <c r="I931" s="234" t="s">
        <v>978</v>
      </c>
      <c r="J931" s="207">
        <v>418768.82</v>
      </c>
      <c r="K931" s="211"/>
      <c r="L931" s="127" t="str">
        <f t="shared" si="135"/>
        <v>0070454773000010</v>
      </c>
      <c r="M931" s="127">
        <f t="shared" si="141"/>
        <v>16</v>
      </c>
      <c r="N931" s="127" t="str">
        <f t="shared" si="136"/>
        <v>00000000/Z_PS4</v>
      </c>
      <c r="O931" s="236">
        <f t="shared" si="137"/>
        <v>0</v>
      </c>
      <c r="P931" s="236">
        <f t="shared" ref="P931:R962" si="142">IF($A931=P$1,1,0)</f>
        <v>0</v>
      </c>
      <c r="Q931" s="236">
        <f t="shared" si="142"/>
        <v>0</v>
      </c>
      <c r="R931" s="236">
        <f t="shared" si="142"/>
        <v>0</v>
      </c>
      <c r="S931" s="238">
        <f>IF(O931=1,0,IF(P931=1,'WHT Rates - MPEG HEVC VIA'!$H$3,IF(Q931=1,'WHT Rates - MPEG HEVC VIA'!$H$11,IF(R931=1,'Via Summary'!$B$9,_xlfn.XLOOKUP(D931,'WHT Rates'!$B$4:$B$56,'WHT Rates'!$C$4:$C$56)/100))))</f>
        <v>0</v>
      </c>
      <c r="T931" s="244">
        <f t="shared" si="139"/>
        <v>0</v>
      </c>
      <c r="U931" s="238">
        <f>IF(O931=1,0,IF(P931=1,'WHT Rates - MPEG HEVC VIA'!$H$3,IF(Q931=1,'WHT Rates - MPEG HEVC VIA'!$H$11,IF(R931=1,'Via Summary'!$B$9,_xlfn.XLOOKUP(D931,'WHT Rates'!$B$4:$B$56,'WHT Rates'!$E$4:$E$56)/100))))</f>
        <v>0</v>
      </c>
      <c r="V931" s="244">
        <f t="shared" si="140"/>
        <v>0</v>
      </c>
      <c r="W931" s="251"/>
      <c r="X931" s="128">
        <f t="shared" si="133"/>
        <v>0</v>
      </c>
      <c r="Y931" s="128">
        <f t="shared" si="134"/>
        <v>0</v>
      </c>
      <c r="Z931" s="251"/>
      <c r="AA931" s="251"/>
      <c r="AB931" s="251"/>
    </row>
    <row r="932" spans="1:28" s="127" customFormat="1" x14ac:dyDescent="0.35">
      <c r="A932" s="214" t="s">
        <v>202</v>
      </c>
      <c r="B932" s="215">
        <v>107454</v>
      </c>
      <c r="C932" s="215" t="s">
        <v>77</v>
      </c>
      <c r="D932" s="215" t="s">
        <v>78</v>
      </c>
      <c r="E932" s="215">
        <v>70454773</v>
      </c>
      <c r="F932" s="215">
        <v>20</v>
      </c>
      <c r="G932" s="215" t="s">
        <v>779</v>
      </c>
      <c r="H932" s="221" t="s">
        <v>1947</v>
      </c>
      <c r="I932" s="234" t="s">
        <v>978</v>
      </c>
      <c r="J932" s="207">
        <v>1328328.76</v>
      </c>
      <c r="K932" s="211"/>
      <c r="L932" s="127" t="str">
        <f t="shared" si="135"/>
        <v>0070454773000020</v>
      </c>
      <c r="M932" s="127">
        <f t="shared" si="141"/>
        <v>16</v>
      </c>
      <c r="N932" s="127" t="str">
        <f t="shared" si="136"/>
        <v>00000000/Z_PS5</v>
      </c>
      <c r="O932" s="236">
        <f t="shared" si="137"/>
        <v>0</v>
      </c>
      <c r="P932" s="236">
        <f t="shared" si="142"/>
        <v>0</v>
      </c>
      <c r="Q932" s="236">
        <f t="shared" si="142"/>
        <v>0</v>
      </c>
      <c r="R932" s="236">
        <f t="shared" si="142"/>
        <v>0</v>
      </c>
      <c r="S932" s="238">
        <f>IF(O932=1,0,IF(P932=1,'WHT Rates - MPEG HEVC VIA'!$H$3,IF(Q932=1,'WHT Rates - MPEG HEVC VIA'!$H$11,IF(R932=1,'Via Summary'!$B$9,_xlfn.XLOOKUP(D932,'WHT Rates'!$B$4:$B$56,'WHT Rates'!$C$4:$C$56)/100))))</f>
        <v>0</v>
      </c>
      <c r="T932" s="244">
        <f t="shared" si="139"/>
        <v>0</v>
      </c>
      <c r="U932" s="238">
        <f>IF(O932=1,0,IF(P932=1,'WHT Rates - MPEG HEVC VIA'!$H$3,IF(Q932=1,'WHT Rates - MPEG HEVC VIA'!$H$11,IF(R932=1,'Via Summary'!$B$9,_xlfn.XLOOKUP(D932,'WHT Rates'!$B$4:$B$56,'WHT Rates'!$E$4:$E$56)/100))))</f>
        <v>0</v>
      </c>
      <c r="V932" s="244">
        <f t="shared" si="140"/>
        <v>0</v>
      </c>
      <c r="W932" s="251"/>
      <c r="X932" s="128">
        <f t="shared" si="133"/>
        <v>0</v>
      </c>
      <c r="Y932" s="128">
        <f t="shared" si="134"/>
        <v>0</v>
      </c>
      <c r="Z932" s="251"/>
      <c r="AA932" s="251"/>
      <c r="AB932" s="251"/>
    </row>
    <row r="933" spans="1:28" s="127" customFormat="1" x14ac:dyDescent="0.35">
      <c r="A933" s="214" t="s">
        <v>202</v>
      </c>
      <c r="B933" s="215">
        <v>107454</v>
      </c>
      <c r="C933" s="215" t="s">
        <v>77</v>
      </c>
      <c r="D933" s="215" t="s">
        <v>78</v>
      </c>
      <c r="E933" s="215">
        <v>70454785</v>
      </c>
      <c r="F933" s="215">
        <v>10</v>
      </c>
      <c r="G933" s="215" t="s">
        <v>780</v>
      </c>
      <c r="H933" s="221" t="s">
        <v>1948</v>
      </c>
      <c r="I933" s="234" t="s">
        <v>995</v>
      </c>
      <c r="J933" s="207">
        <v>5469</v>
      </c>
      <c r="K933" s="211"/>
      <c r="L933" s="127" t="str">
        <f t="shared" si="135"/>
        <v>0070454785000010</v>
      </c>
      <c r="M933" s="127">
        <f t="shared" si="141"/>
        <v>16</v>
      </c>
      <c r="N933" s="127" t="str">
        <f t="shared" si="136"/>
        <v>00000000/Z_PS4</v>
      </c>
      <c r="O933" s="236">
        <f t="shared" si="137"/>
        <v>0</v>
      </c>
      <c r="P933" s="236">
        <f t="shared" si="142"/>
        <v>0</v>
      </c>
      <c r="Q933" s="236">
        <f t="shared" si="142"/>
        <v>0</v>
      </c>
      <c r="R933" s="236">
        <f t="shared" si="142"/>
        <v>0</v>
      </c>
      <c r="S933" s="238">
        <f>IF(O933=1,0,IF(P933=1,'WHT Rates - MPEG HEVC VIA'!$H$3,IF(Q933=1,'WHT Rates - MPEG HEVC VIA'!$H$11,IF(R933=1,'Via Summary'!$B$9,_xlfn.XLOOKUP(D933,'WHT Rates'!$B$4:$B$56,'WHT Rates'!$C$4:$C$56)/100))))</f>
        <v>0</v>
      </c>
      <c r="T933" s="244">
        <f t="shared" si="139"/>
        <v>0</v>
      </c>
      <c r="U933" s="238">
        <f>IF(O933=1,0,IF(P933=1,'WHT Rates - MPEG HEVC VIA'!$H$3,IF(Q933=1,'WHT Rates - MPEG HEVC VIA'!$H$11,IF(R933=1,'Via Summary'!$B$9,_xlfn.XLOOKUP(D933,'WHT Rates'!$B$4:$B$56,'WHT Rates'!$E$4:$E$56)/100))))</f>
        <v>0</v>
      </c>
      <c r="V933" s="244">
        <f t="shared" si="140"/>
        <v>0</v>
      </c>
      <c r="W933" s="251"/>
      <c r="X933" s="128">
        <f t="shared" si="133"/>
        <v>0</v>
      </c>
      <c r="Y933" s="128">
        <f t="shared" si="134"/>
        <v>0</v>
      </c>
      <c r="Z933" s="251"/>
      <c r="AA933" s="251"/>
      <c r="AB933" s="251"/>
    </row>
    <row r="934" spans="1:28" s="127" customFormat="1" x14ac:dyDescent="0.35">
      <c r="A934" s="214" t="s">
        <v>202</v>
      </c>
      <c r="B934" s="215">
        <v>107454</v>
      </c>
      <c r="C934" s="215" t="s">
        <v>77</v>
      </c>
      <c r="D934" s="215" t="s">
        <v>78</v>
      </c>
      <c r="E934" s="215">
        <v>70454785</v>
      </c>
      <c r="F934" s="215">
        <v>20</v>
      </c>
      <c r="G934" s="215" t="s">
        <v>779</v>
      </c>
      <c r="H934" s="221" t="s">
        <v>1949</v>
      </c>
      <c r="I934" s="234" t="s">
        <v>995</v>
      </c>
      <c r="J934" s="207">
        <v>554752.24</v>
      </c>
      <c r="K934" s="211"/>
      <c r="L934" s="127" t="str">
        <f t="shared" si="135"/>
        <v>0070454785000020</v>
      </c>
      <c r="M934" s="127">
        <f t="shared" si="141"/>
        <v>16</v>
      </c>
      <c r="N934" s="127" t="str">
        <f t="shared" si="136"/>
        <v>00000000/Z_PS5</v>
      </c>
      <c r="O934" s="236">
        <f t="shared" si="137"/>
        <v>0</v>
      </c>
      <c r="P934" s="236">
        <f t="shared" si="142"/>
        <v>0</v>
      </c>
      <c r="Q934" s="236">
        <f t="shared" si="142"/>
        <v>0</v>
      </c>
      <c r="R934" s="236">
        <f t="shared" si="142"/>
        <v>0</v>
      </c>
      <c r="S934" s="238">
        <f>IF(O934=1,0,IF(P934=1,'WHT Rates - MPEG HEVC VIA'!$H$3,IF(Q934=1,'WHT Rates - MPEG HEVC VIA'!$H$11,IF(R934=1,'Via Summary'!$B$9,_xlfn.XLOOKUP(D934,'WHT Rates'!$B$4:$B$56,'WHT Rates'!$C$4:$C$56)/100))))</f>
        <v>0</v>
      </c>
      <c r="T934" s="244">
        <f t="shared" si="139"/>
        <v>0</v>
      </c>
      <c r="U934" s="238">
        <f>IF(O934=1,0,IF(P934=1,'WHT Rates - MPEG HEVC VIA'!$H$3,IF(Q934=1,'WHT Rates - MPEG HEVC VIA'!$H$11,IF(R934=1,'Via Summary'!$B$9,_xlfn.XLOOKUP(D934,'WHT Rates'!$B$4:$B$56,'WHT Rates'!$E$4:$E$56)/100))))</f>
        <v>0</v>
      </c>
      <c r="V934" s="244">
        <f t="shared" si="140"/>
        <v>0</v>
      </c>
      <c r="W934" s="251"/>
      <c r="X934" s="128">
        <f t="shared" si="133"/>
        <v>0</v>
      </c>
      <c r="Y934" s="128">
        <f t="shared" si="134"/>
        <v>0</v>
      </c>
      <c r="Z934" s="251"/>
      <c r="AA934" s="251"/>
      <c r="AB934" s="251"/>
    </row>
    <row r="935" spans="1:28" s="127" customFormat="1" x14ac:dyDescent="0.35">
      <c r="A935" s="214" t="s">
        <v>511</v>
      </c>
      <c r="B935" s="215">
        <v>126584</v>
      </c>
      <c r="C935" s="215" t="s">
        <v>136</v>
      </c>
      <c r="D935" s="215" t="s">
        <v>137</v>
      </c>
      <c r="E935" s="215">
        <v>70454710</v>
      </c>
      <c r="F935" s="215">
        <v>10</v>
      </c>
      <c r="G935" s="215" t="s">
        <v>724</v>
      </c>
      <c r="H935" s="221" t="s">
        <v>1950</v>
      </c>
      <c r="I935" s="234" t="s">
        <v>978</v>
      </c>
      <c r="J935" s="207">
        <v>19264</v>
      </c>
      <c r="K935" s="211"/>
      <c r="L935" s="127" t="str">
        <f t="shared" si="135"/>
        <v>0070454710000010</v>
      </c>
      <c r="M935" s="127">
        <f t="shared" si="141"/>
        <v>16</v>
      </c>
      <c r="N935" s="127" t="str">
        <f t="shared" si="136"/>
        <v>00000000/Z_CEA</v>
      </c>
      <c r="O935" s="236">
        <f t="shared" si="137"/>
        <v>0</v>
      </c>
      <c r="P935" s="236">
        <f t="shared" si="142"/>
        <v>0</v>
      </c>
      <c r="Q935" s="236">
        <f t="shared" si="142"/>
        <v>0</v>
      </c>
      <c r="R935" s="236">
        <f t="shared" si="142"/>
        <v>0</v>
      </c>
      <c r="S935" s="238">
        <f>IF(O935=1,0,IF(P935=1,'WHT Rates - MPEG HEVC VIA'!$H$3,IF(Q935=1,'WHT Rates - MPEG HEVC VIA'!$H$11,IF(R935=1,'Via Summary'!$B$9,_xlfn.XLOOKUP(D935,'WHT Rates'!$B$4:$B$56,'WHT Rates'!$C$4:$C$56)/100))))</f>
        <v>0</v>
      </c>
      <c r="T935" s="244">
        <f t="shared" si="139"/>
        <v>0</v>
      </c>
      <c r="U935" s="238">
        <f>IF(O935=1,0,IF(P935=1,'WHT Rates - MPEG HEVC VIA'!$H$3,IF(Q935=1,'WHT Rates - MPEG HEVC VIA'!$H$11,IF(R935=1,'Via Summary'!$B$9,_xlfn.XLOOKUP(D935,'WHT Rates'!$B$4:$B$56,'WHT Rates'!$E$4:$E$56)/100))))</f>
        <v>0</v>
      </c>
      <c r="V935" s="244">
        <f t="shared" si="140"/>
        <v>0</v>
      </c>
      <c r="W935" s="251"/>
      <c r="X935" s="128">
        <f t="shared" si="133"/>
        <v>0</v>
      </c>
      <c r="Y935" s="128">
        <f t="shared" si="134"/>
        <v>0</v>
      </c>
      <c r="Z935" s="251"/>
      <c r="AA935" s="251"/>
      <c r="AB935" s="251"/>
    </row>
    <row r="936" spans="1:28" s="127" customFormat="1" x14ac:dyDescent="0.35">
      <c r="A936" s="214" t="s">
        <v>256</v>
      </c>
      <c r="B936" s="215">
        <v>119470</v>
      </c>
      <c r="C936" s="215" t="s">
        <v>56</v>
      </c>
      <c r="D936" s="215" t="s">
        <v>57</v>
      </c>
      <c r="E936" s="215">
        <v>70454830</v>
      </c>
      <c r="F936" s="215">
        <v>10</v>
      </c>
      <c r="G936" s="215" t="s">
        <v>759</v>
      </c>
      <c r="H936" s="221" t="s">
        <v>1951</v>
      </c>
      <c r="I936" s="234" t="s">
        <v>978</v>
      </c>
      <c r="J936" s="207"/>
      <c r="K936" s="211">
        <v>4034.94</v>
      </c>
      <c r="L936" s="127" t="str">
        <f t="shared" si="135"/>
        <v>0070454830000010</v>
      </c>
      <c r="M936" s="127">
        <f t="shared" si="141"/>
        <v>16</v>
      </c>
      <c r="N936" s="127" t="str">
        <f t="shared" si="136"/>
        <v>00000000/Z_GCA</v>
      </c>
      <c r="O936" s="236">
        <f t="shared" si="137"/>
        <v>0</v>
      </c>
      <c r="P936" s="236">
        <f t="shared" si="142"/>
        <v>0</v>
      </c>
      <c r="Q936" s="236">
        <f t="shared" si="142"/>
        <v>0</v>
      </c>
      <c r="R936" s="236">
        <f t="shared" si="142"/>
        <v>0</v>
      </c>
      <c r="S936" s="238">
        <f>IF(O936=1,0,IF(P936=1,'WHT Rates - MPEG HEVC VIA'!$H$3,IF(Q936=1,'WHT Rates - MPEG HEVC VIA'!$H$11,IF(R936=1,'Via Summary'!$B$9,_xlfn.XLOOKUP(D936,'WHT Rates'!$B$4:$B$56,'WHT Rates'!$C$4:$C$56)/100))))</f>
        <v>0</v>
      </c>
      <c r="T936" s="244">
        <f t="shared" si="139"/>
        <v>0</v>
      </c>
      <c r="U936" s="238">
        <f>IF(O936=1,0,IF(P936=1,'WHT Rates - MPEG HEVC VIA'!$H$3,IF(Q936=1,'WHT Rates - MPEG HEVC VIA'!$H$11,IF(R936=1,'Via Summary'!$B$9,_xlfn.XLOOKUP(D936,'WHT Rates'!$B$4:$B$56,'WHT Rates'!$E$4:$E$56)/100))))</f>
        <v>0</v>
      </c>
      <c r="V936" s="244">
        <f t="shared" si="140"/>
        <v>0</v>
      </c>
      <c r="W936" s="251"/>
      <c r="X936" s="128">
        <f t="shared" si="133"/>
        <v>0</v>
      </c>
      <c r="Y936" s="128">
        <f t="shared" si="134"/>
        <v>0</v>
      </c>
      <c r="Z936" s="251"/>
      <c r="AA936" s="251"/>
      <c r="AB936" s="251"/>
    </row>
    <row r="937" spans="1:28" s="127" customFormat="1" x14ac:dyDescent="0.35">
      <c r="A937" s="214" t="s">
        <v>256</v>
      </c>
      <c r="B937" s="215">
        <v>119470</v>
      </c>
      <c r="C937" s="215" t="s">
        <v>56</v>
      </c>
      <c r="D937" s="215" t="s">
        <v>57</v>
      </c>
      <c r="E937" s="215">
        <v>70454830</v>
      </c>
      <c r="F937" s="215">
        <v>20</v>
      </c>
      <c r="G937" s="215" t="s">
        <v>759</v>
      </c>
      <c r="H937" s="221" t="s">
        <v>1952</v>
      </c>
      <c r="I937" s="234" t="s">
        <v>978</v>
      </c>
      <c r="J937" s="207"/>
      <c r="K937" s="211">
        <v>16337.72</v>
      </c>
      <c r="L937" s="127" t="str">
        <f t="shared" si="135"/>
        <v>0070454830000020</v>
      </c>
      <c r="M937" s="127">
        <f t="shared" si="141"/>
        <v>16</v>
      </c>
      <c r="N937" s="127" t="str">
        <f t="shared" si="136"/>
        <v>00000000/Z_GCA</v>
      </c>
      <c r="O937" s="236">
        <f t="shared" si="137"/>
        <v>0</v>
      </c>
      <c r="P937" s="236">
        <f t="shared" si="142"/>
        <v>0</v>
      </c>
      <c r="Q937" s="236">
        <f t="shared" si="142"/>
        <v>0</v>
      </c>
      <c r="R937" s="236">
        <f t="shared" si="142"/>
        <v>0</v>
      </c>
      <c r="S937" s="238">
        <f>IF(O937=1,0,IF(P937=1,'WHT Rates - MPEG HEVC VIA'!$H$3,IF(Q937=1,'WHT Rates - MPEG HEVC VIA'!$H$11,IF(R937=1,'Via Summary'!$B$9,_xlfn.XLOOKUP(D937,'WHT Rates'!$B$4:$B$56,'WHT Rates'!$C$4:$C$56)/100))))</f>
        <v>0</v>
      </c>
      <c r="T937" s="244">
        <f t="shared" si="139"/>
        <v>0</v>
      </c>
      <c r="U937" s="238">
        <f>IF(O937=1,0,IF(P937=1,'WHT Rates - MPEG HEVC VIA'!$H$3,IF(Q937=1,'WHT Rates - MPEG HEVC VIA'!$H$11,IF(R937=1,'Via Summary'!$B$9,_xlfn.XLOOKUP(D937,'WHT Rates'!$B$4:$B$56,'WHT Rates'!$E$4:$E$56)/100))))</f>
        <v>0</v>
      </c>
      <c r="V937" s="244">
        <f t="shared" si="140"/>
        <v>0</v>
      </c>
      <c r="W937" s="251"/>
      <c r="X937" s="128">
        <f t="shared" si="133"/>
        <v>0</v>
      </c>
      <c r="Y937" s="128">
        <f t="shared" si="134"/>
        <v>0</v>
      </c>
      <c r="Z937" s="251"/>
      <c r="AA937" s="251"/>
      <c r="AB937" s="251"/>
    </row>
    <row r="938" spans="1:28" s="127" customFormat="1" x14ac:dyDescent="0.35">
      <c r="A938" s="214" t="s">
        <v>256</v>
      </c>
      <c r="B938" s="215">
        <v>119470</v>
      </c>
      <c r="C938" s="215" t="s">
        <v>56</v>
      </c>
      <c r="D938" s="215" t="s">
        <v>57</v>
      </c>
      <c r="E938" s="215">
        <v>70454830</v>
      </c>
      <c r="F938" s="215">
        <v>30</v>
      </c>
      <c r="G938" s="215" t="s">
        <v>759</v>
      </c>
      <c r="H938" s="221" t="s">
        <v>1953</v>
      </c>
      <c r="I938" s="234" t="s">
        <v>978</v>
      </c>
      <c r="J938" s="207"/>
      <c r="K938" s="211">
        <v>4035.34</v>
      </c>
      <c r="L938" s="127" t="str">
        <f t="shared" si="135"/>
        <v>0070454830000030</v>
      </c>
      <c r="M938" s="127">
        <f t="shared" si="141"/>
        <v>16</v>
      </c>
      <c r="N938" s="127" t="str">
        <f t="shared" si="136"/>
        <v>00000000/Z_GCA</v>
      </c>
      <c r="O938" s="236">
        <f t="shared" si="137"/>
        <v>0</v>
      </c>
      <c r="P938" s="236">
        <f t="shared" si="142"/>
        <v>0</v>
      </c>
      <c r="Q938" s="236">
        <f t="shared" si="142"/>
        <v>0</v>
      </c>
      <c r="R938" s="236">
        <f t="shared" si="142"/>
        <v>0</v>
      </c>
      <c r="S938" s="238">
        <f>IF(O938=1,0,IF(P938=1,'WHT Rates - MPEG HEVC VIA'!$H$3,IF(Q938=1,'WHT Rates - MPEG HEVC VIA'!$H$11,IF(R938=1,'Via Summary'!$B$9,_xlfn.XLOOKUP(D938,'WHT Rates'!$B$4:$B$56,'WHT Rates'!$C$4:$C$56)/100))))</f>
        <v>0</v>
      </c>
      <c r="T938" s="244">
        <f t="shared" si="139"/>
        <v>0</v>
      </c>
      <c r="U938" s="238">
        <f>IF(O938=1,0,IF(P938=1,'WHT Rates - MPEG HEVC VIA'!$H$3,IF(Q938=1,'WHT Rates - MPEG HEVC VIA'!$H$11,IF(R938=1,'Via Summary'!$B$9,_xlfn.XLOOKUP(D938,'WHT Rates'!$B$4:$B$56,'WHT Rates'!$E$4:$E$56)/100))))</f>
        <v>0</v>
      </c>
      <c r="V938" s="244">
        <f t="shared" si="140"/>
        <v>0</v>
      </c>
      <c r="W938" s="251"/>
      <c r="X938" s="128">
        <f t="shared" si="133"/>
        <v>0</v>
      </c>
      <c r="Y938" s="128">
        <f t="shared" si="134"/>
        <v>0</v>
      </c>
      <c r="Z938" s="251"/>
      <c r="AA938" s="251"/>
      <c r="AB938" s="251"/>
    </row>
    <row r="939" spans="1:28" s="127" customFormat="1" x14ac:dyDescent="0.35">
      <c r="A939" s="214" t="s">
        <v>286</v>
      </c>
      <c r="B939" s="215">
        <v>124325</v>
      </c>
      <c r="C939" s="215" t="s">
        <v>77</v>
      </c>
      <c r="D939" s="215" t="s">
        <v>78</v>
      </c>
      <c r="E939" s="215">
        <v>70454918</v>
      </c>
      <c r="F939" s="215">
        <v>10</v>
      </c>
      <c r="G939" s="215" t="s">
        <v>732</v>
      </c>
      <c r="H939" s="221" t="s">
        <v>1954</v>
      </c>
      <c r="I939" s="234" t="s">
        <v>978</v>
      </c>
      <c r="J939" s="207">
        <v>192651.97</v>
      </c>
      <c r="K939" s="211"/>
      <c r="L939" s="127" t="str">
        <f t="shared" si="135"/>
        <v>0070454918000010</v>
      </c>
      <c r="M939" s="127">
        <f t="shared" si="141"/>
        <v>16</v>
      </c>
      <c r="N939" s="127" t="str">
        <f t="shared" si="136"/>
        <v>00000000/Z_STM</v>
      </c>
      <c r="O939" s="236">
        <f t="shared" si="137"/>
        <v>0</v>
      </c>
      <c r="P939" s="236">
        <f t="shared" si="142"/>
        <v>0</v>
      </c>
      <c r="Q939" s="236">
        <f t="shared" si="142"/>
        <v>0</v>
      </c>
      <c r="R939" s="236">
        <f t="shared" si="142"/>
        <v>0</v>
      </c>
      <c r="S939" s="238">
        <f>IF(O939=1,0,IF(P939=1,'WHT Rates - MPEG HEVC VIA'!$H$3,IF(Q939=1,'WHT Rates - MPEG HEVC VIA'!$H$11,IF(R939=1,'Via Summary'!$B$9,_xlfn.XLOOKUP(D939,'WHT Rates'!$B$4:$B$56,'WHT Rates'!$C$4:$C$56)/100))))</f>
        <v>0</v>
      </c>
      <c r="T939" s="244">
        <f t="shared" si="139"/>
        <v>0</v>
      </c>
      <c r="U939" s="238">
        <f>IF(O939=1,0,IF(P939=1,'WHT Rates - MPEG HEVC VIA'!$H$3,IF(Q939=1,'WHT Rates - MPEG HEVC VIA'!$H$11,IF(R939=1,'Via Summary'!$B$9,_xlfn.XLOOKUP(D939,'WHT Rates'!$B$4:$B$56,'WHT Rates'!$E$4:$E$56)/100))))</f>
        <v>0</v>
      </c>
      <c r="V939" s="244">
        <f t="shared" si="140"/>
        <v>0</v>
      </c>
      <c r="W939" s="251"/>
      <c r="X939" s="128">
        <f t="shared" si="133"/>
        <v>0</v>
      </c>
      <c r="Y939" s="128">
        <f t="shared" si="134"/>
        <v>0</v>
      </c>
      <c r="Z939" s="251"/>
      <c r="AA939" s="251"/>
      <c r="AB939" s="251"/>
    </row>
    <row r="940" spans="1:28" s="127" customFormat="1" x14ac:dyDescent="0.35">
      <c r="A940" s="214" t="s">
        <v>286</v>
      </c>
      <c r="B940" s="215">
        <v>124325</v>
      </c>
      <c r="C940" s="215" t="s">
        <v>77</v>
      </c>
      <c r="D940" s="215" t="s">
        <v>78</v>
      </c>
      <c r="E940" s="215">
        <v>70454918</v>
      </c>
      <c r="F940" s="215">
        <v>20</v>
      </c>
      <c r="G940" s="215" t="s">
        <v>732</v>
      </c>
      <c r="H940" s="221" t="s">
        <v>1955</v>
      </c>
      <c r="I940" s="234" t="s">
        <v>978</v>
      </c>
      <c r="J940" s="207">
        <v>6683.03</v>
      </c>
      <c r="K940" s="211"/>
      <c r="L940" s="127" t="str">
        <f t="shared" si="135"/>
        <v>0070454918000020</v>
      </c>
      <c r="M940" s="127">
        <f t="shared" si="141"/>
        <v>16</v>
      </c>
      <c r="N940" s="127" t="str">
        <f t="shared" si="136"/>
        <v>00000000/Z_STM</v>
      </c>
      <c r="O940" s="236">
        <f t="shared" si="137"/>
        <v>0</v>
      </c>
      <c r="P940" s="236">
        <f t="shared" si="142"/>
        <v>0</v>
      </c>
      <c r="Q940" s="236">
        <f t="shared" si="142"/>
        <v>0</v>
      </c>
      <c r="R940" s="236">
        <f t="shared" si="142"/>
        <v>0</v>
      </c>
      <c r="S940" s="238">
        <f>IF(O940=1,0,IF(P940=1,'WHT Rates - MPEG HEVC VIA'!$H$3,IF(Q940=1,'WHT Rates - MPEG HEVC VIA'!$H$11,IF(R940=1,'Via Summary'!$B$9,_xlfn.XLOOKUP(D940,'WHT Rates'!$B$4:$B$56,'WHT Rates'!$C$4:$C$56)/100))))</f>
        <v>0</v>
      </c>
      <c r="T940" s="244">
        <f t="shared" si="139"/>
        <v>0</v>
      </c>
      <c r="U940" s="238">
        <f>IF(O940=1,0,IF(P940=1,'WHT Rates - MPEG HEVC VIA'!$H$3,IF(Q940=1,'WHT Rates - MPEG HEVC VIA'!$H$11,IF(R940=1,'Via Summary'!$B$9,_xlfn.XLOOKUP(D940,'WHT Rates'!$B$4:$B$56,'WHT Rates'!$E$4:$E$56)/100))))</f>
        <v>0</v>
      </c>
      <c r="V940" s="244">
        <f t="shared" si="140"/>
        <v>0</v>
      </c>
      <c r="W940" s="251"/>
      <c r="X940" s="128">
        <f t="shared" si="133"/>
        <v>0</v>
      </c>
      <c r="Y940" s="128">
        <f t="shared" si="134"/>
        <v>0</v>
      </c>
      <c r="Z940" s="251"/>
      <c r="AA940" s="251"/>
      <c r="AB940" s="251"/>
    </row>
    <row r="941" spans="1:28" s="127" customFormat="1" x14ac:dyDescent="0.35">
      <c r="A941" s="214" t="s">
        <v>286</v>
      </c>
      <c r="B941" s="215">
        <v>124325</v>
      </c>
      <c r="C941" s="215" t="s">
        <v>77</v>
      </c>
      <c r="D941" s="215" t="s">
        <v>78</v>
      </c>
      <c r="E941" s="215">
        <v>70454918</v>
      </c>
      <c r="F941" s="215">
        <v>30</v>
      </c>
      <c r="G941" s="215" t="s">
        <v>700</v>
      </c>
      <c r="H941" s="221" t="s">
        <v>1956</v>
      </c>
      <c r="I941" s="234" t="s">
        <v>978</v>
      </c>
      <c r="J941" s="207">
        <v>452.54</v>
      </c>
      <c r="K941" s="211"/>
      <c r="L941" s="127" t="str">
        <f t="shared" si="135"/>
        <v>0070454918000030</v>
      </c>
      <c r="M941" s="127">
        <f t="shared" si="141"/>
        <v>16</v>
      </c>
      <c r="N941" s="127" t="str">
        <f t="shared" si="136"/>
        <v>00000000/Z_DMA</v>
      </c>
      <c r="O941" s="236">
        <f t="shared" si="137"/>
        <v>0</v>
      </c>
      <c r="P941" s="236">
        <f t="shared" si="142"/>
        <v>0</v>
      </c>
      <c r="Q941" s="236">
        <f t="shared" si="142"/>
        <v>0</v>
      </c>
      <c r="R941" s="236">
        <f t="shared" si="142"/>
        <v>0</v>
      </c>
      <c r="S941" s="238">
        <f>IF(O941=1,0,IF(P941=1,'WHT Rates - MPEG HEVC VIA'!$H$3,IF(Q941=1,'WHT Rates - MPEG HEVC VIA'!$H$11,IF(R941=1,'Via Summary'!$B$9,_xlfn.XLOOKUP(D941,'WHT Rates'!$B$4:$B$56,'WHT Rates'!$C$4:$C$56)/100))))</f>
        <v>0</v>
      </c>
      <c r="T941" s="244">
        <f t="shared" si="139"/>
        <v>0</v>
      </c>
      <c r="U941" s="238">
        <f>IF(O941=1,0,IF(P941=1,'WHT Rates - MPEG HEVC VIA'!$H$3,IF(Q941=1,'WHT Rates - MPEG HEVC VIA'!$H$11,IF(R941=1,'Via Summary'!$B$9,_xlfn.XLOOKUP(D941,'WHT Rates'!$B$4:$B$56,'WHT Rates'!$E$4:$E$56)/100))))</f>
        <v>0</v>
      </c>
      <c r="V941" s="244">
        <f t="shared" si="140"/>
        <v>0</v>
      </c>
      <c r="W941" s="251"/>
      <c r="X941" s="128">
        <f t="shared" si="133"/>
        <v>0</v>
      </c>
      <c r="Y941" s="128">
        <f t="shared" si="134"/>
        <v>0</v>
      </c>
      <c r="Z941" s="251"/>
      <c r="AA941" s="251"/>
      <c r="AB941" s="251"/>
    </row>
    <row r="942" spans="1:28" s="127" customFormat="1" x14ac:dyDescent="0.35">
      <c r="A942" s="214" t="s">
        <v>286</v>
      </c>
      <c r="B942" s="215">
        <v>124325</v>
      </c>
      <c r="C942" s="215" t="s">
        <v>77</v>
      </c>
      <c r="D942" s="215" t="s">
        <v>78</v>
      </c>
      <c r="E942" s="215">
        <v>70454931</v>
      </c>
      <c r="F942" s="215">
        <v>10</v>
      </c>
      <c r="G942" s="215" t="s">
        <v>702</v>
      </c>
      <c r="H942" s="221" t="s">
        <v>1957</v>
      </c>
      <c r="I942" s="234" t="s">
        <v>979</v>
      </c>
      <c r="J942" s="207">
        <v>32265.09</v>
      </c>
      <c r="K942" s="211"/>
      <c r="L942" s="127" t="str">
        <f t="shared" si="135"/>
        <v>0070454931000010</v>
      </c>
      <c r="M942" s="127">
        <f t="shared" si="141"/>
        <v>16</v>
      </c>
      <c r="N942" s="127" t="str">
        <f t="shared" si="136"/>
        <v>00000000/Z_STBIP</v>
      </c>
      <c r="O942" s="236">
        <f t="shared" si="137"/>
        <v>0</v>
      </c>
      <c r="P942" s="236">
        <f t="shared" si="142"/>
        <v>0</v>
      </c>
      <c r="Q942" s="236">
        <f t="shared" si="142"/>
        <v>0</v>
      </c>
      <c r="R942" s="236">
        <f t="shared" si="142"/>
        <v>0</v>
      </c>
      <c r="S942" s="238">
        <f>IF(O942=1,0,IF(P942=1,'WHT Rates - MPEG HEVC VIA'!$H$3,IF(Q942=1,'WHT Rates - MPEG HEVC VIA'!$H$11,IF(R942=1,'Via Summary'!$B$9,_xlfn.XLOOKUP(D942,'WHT Rates'!$B$4:$B$56,'WHT Rates'!$C$4:$C$56)/100))))</f>
        <v>0</v>
      </c>
      <c r="T942" s="244">
        <f t="shared" si="139"/>
        <v>0</v>
      </c>
      <c r="U942" s="238">
        <f>IF(O942=1,0,IF(P942=1,'WHT Rates - MPEG HEVC VIA'!$H$3,IF(Q942=1,'WHT Rates - MPEG HEVC VIA'!$H$11,IF(R942=1,'Via Summary'!$B$9,_xlfn.XLOOKUP(D942,'WHT Rates'!$B$4:$B$56,'WHT Rates'!$E$4:$E$56)/100))))</f>
        <v>0</v>
      </c>
      <c r="V942" s="244">
        <f t="shared" si="140"/>
        <v>0</v>
      </c>
      <c r="W942" s="251"/>
      <c r="X942" s="128">
        <f t="shared" si="133"/>
        <v>0</v>
      </c>
      <c r="Y942" s="128">
        <f t="shared" si="134"/>
        <v>0</v>
      </c>
      <c r="Z942" s="251"/>
      <c r="AA942" s="251"/>
      <c r="AB942" s="251"/>
    </row>
    <row r="943" spans="1:28" s="127" customFormat="1" x14ac:dyDescent="0.35">
      <c r="A943" s="214" t="s">
        <v>685</v>
      </c>
      <c r="B943" s="215">
        <v>105081</v>
      </c>
      <c r="C943" s="215" t="s">
        <v>24</v>
      </c>
      <c r="D943" s="215" t="s">
        <v>25</v>
      </c>
      <c r="E943" s="215">
        <v>70454696</v>
      </c>
      <c r="F943" s="215">
        <v>10</v>
      </c>
      <c r="G943" s="215" t="s">
        <v>702</v>
      </c>
      <c r="H943" s="221" t="s">
        <v>1958</v>
      </c>
      <c r="I943" s="234" t="s">
        <v>979</v>
      </c>
      <c r="J943" s="207">
        <v>4554</v>
      </c>
      <c r="K943" s="211"/>
      <c r="L943" s="127" t="str">
        <f t="shared" si="135"/>
        <v>0070454696000010</v>
      </c>
      <c r="M943" s="127">
        <f t="shared" si="141"/>
        <v>16</v>
      </c>
      <c r="N943" s="127" t="str">
        <f t="shared" si="136"/>
        <v>00000000/Z_STBIP</v>
      </c>
      <c r="O943" s="236">
        <f t="shared" si="137"/>
        <v>0</v>
      </c>
      <c r="P943" s="236">
        <f t="shared" si="142"/>
        <v>0</v>
      </c>
      <c r="Q943" s="236">
        <f t="shared" si="142"/>
        <v>0</v>
      </c>
      <c r="R943" s="236">
        <f t="shared" si="142"/>
        <v>0</v>
      </c>
      <c r="S943" s="238">
        <f>IF(O943=1,0,IF(P943=1,'WHT Rates - MPEG HEVC VIA'!$H$3,IF(Q943=1,'WHT Rates - MPEG HEVC VIA'!$H$11,IF(R943=1,'Via Summary'!$B$9,_xlfn.XLOOKUP(D943,'WHT Rates'!$B$4:$B$56,'WHT Rates'!$C$4:$C$56)/100))))</f>
        <v>0.1</v>
      </c>
      <c r="T943" s="244">
        <f t="shared" si="139"/>
        <v>455.40000000000003</v>
      </c>
      <c r="U943" s="238">
        <f>IF(O943=1,0,IF(P943=1,'WHT Rates - MPEG HEVC VIA'!$H$3,IF(Q943=1,'WHT Rates - MPEG HEVC VIA'!$H$11,IF(R943=1,'Via Summary'!$B$9,_xlfn.XLOOKUP(D943,'WHT Rates'!$B$4:$B$56,'WHT Rates'!$E$4:$E$56)/100))))</f>
        <v>0.1</v>
      </c>
      <c r="V943" s="244">
        <f t="shared" si="140"/>
        <v>0</v>
      </c>
      <c r="W943" s="251"/>
      <c r="X943" s="128">
        <f t="shared" si="133"/>
        <v>-455.4</v>
      </c>
      <c r="Y943" s="128">
        <f t="shared" si="134"/>
        <v>0</v>
      </c>
      <c r="Z943" s="251"/>
      <c r="AA943" s="251"/>
      <c r="AB943" s="251"/>
    </row>
    <row r="944" spans="1:28" s="127" customFormat="1" x14ac:dyDescent="0.35">
      <c r="A944" s="214" t="s">
        <v>53</v>
      </c>
      <c r="B944" s="215">
        <v>105122</v>
      </c>
      <c r="C944" s="215" t="s">
        <v>47</v>
      </c>
      <c r="D944" s="215" t="s">
        <v>48</v>
      </c>
      <c r="E944" s="215">
        <v>70454870</v>
      </c>
      <c r="F944" s="215">
        <v>10</v>
      </c>
      <c r="G944" s="215" t="s">
        <v>760</v>
      </c>
      <c r="H944" s="221" t="s">
        <v>1959</v>
      </c>
      <c r="I944" s="234" t="s">
        <v>978</v>
      </c>
      <c r="J944" s="207"/>
      <c r="K944" s="211">
        <v>25</v>
      </c>
      <c r="L944" s="127" t="str">
        <f t="shared" si="135"/>
        <v>0070454870000010</v>
      </c>
      <c r="M944" s="127">
        <f t="shared" si="141"/>
        <v>16</v>
      </c>
      <c r="N944" s="127" t="str">
        <f t="shared" si="136"/>
        <v>00000000/Z_IBP</v>
      </c>
      <c r="O944" s="236">
        <f t="shared" si="137"/>
        <v>0</v>
      </c>
      <c r="P944" s="236">
        <f t="shared" si="142"/>
        <v>0</v>
      </c>
      <c r="Q944" s="236">
        <f t="shared" si="142"/>
        <v>0</v>
      </c>
      <c r="R944" s="236">
        <f t="shared" si="142"/>
        <v>0</v>
      </c>
      <c r="S944" s="238">
        <f>IF(O944=1,0,IF(P944=1,'WHT Rates - MPEG HEVC VIA'!$H$3,IF(Q944=1,'WHT Rates - MPEG HEVC VIA'!$H$11,IF(R944=1,'Via Summary'!$B$9,_xlfn.XLOOKUP(D944,'WHT Rates'!$B$4:$B$56,'WHT Rates'!$C$4:$C$56)/100))))</f>
        <v>0</v>
      </c>
      <c r="T944" s="244">
        <f t="shared" si="139"/>
        <v>0</v>
      </c>
      <c r="U944" s="238">
        <f>IF(O944=1,0,IF(P944=1,'WHT Rates - MPEG HEVC VIA'!$H$3,IF(Q944=1,'WHT Rates - MPEG HEVC VIA'!$H$11,IF(R944=1,'Via Summary'!$B$9,_xlfn.XLOOKUP(D944,'WHT Rates'!$B$4:$B$56,'WHT Rates'!$E$4:$E$56)/100))))</f>
        <v>0</v>
      </c>
      <c r="V944" s="244">
        <f t="shared" si="140"/>
        <v>0</v>
      </c>
      <c r="W944" s="251"/>
      <c r="X944" s="128">
        <f t="shared" si="133"/>
        <v>0</v>
      </c>
      <c r="Y944" s="128">
        <f t="shared" si="134"/>
        <v>0</v>
      </c>
      <c r="Z944" s="251"/>
      <c r="AA944" s="251"/>
      <c r="AB944" s="251"/>
    </row>
    <row r="945" spans="1:28" s="127" customFormat="1" x14ac:dyDescent="0.35">
      <c r="A945" s="214" t="s">
        <v>53</v>
      </c>
      <c r="B945" s="215">
        <v>105122</v>
      </c>
      <c r="C945" s="215" t="s">
        <v>47</v>
      </c>
      <c r="D945" s="215" t="s">
        <v>48</v>
      </c>
      <c r="E945" s="215">
        <v>70454870</v>
      </c>
      <c r="F945" s="215">
        <v>20</v>
      </c>
      <c r="G945" s="215" t="s">
        <v>760</v>
      </c>
      <c r="H945" s="221" t="s">
        <v>1960</v>
      </c>
      <c r="I945" s="234" t="s">
        <v>978</v>
      </c>
      <c r="J945" s="207"/>
      <c r="K945" s="211">
        <v>25</v>
      </c>
      <c r="L945" s="127" t="str">
        <f t="shared" si="135"/>
        <v>0070454870000020</v>
      </c>
      <c r="M945" s="127">
        <f t="shared" si="141"/>
        <v>16</v>
      </c>
      <c r="N945" s="127" t="str">
        <f t="shared" si="136"/>
        <v>00000000/Z_IBP</v>
      </c>
      <c r="O945" s="236">
        <f t="shared" si="137"/>
        <v>0</v>
      </c>
      <c r="P945" s="236">
        <f t="shared" si="142"/>
        <v>0</v>
      </c>
      <c r="Q945" s="236">
        <f t="shared" si="142"/>
        <v>0</v>
      </c>
      <c r="R945" s="236">
        <f t="shared" si="142"/>
        <v>0</v>
      </c>
      <c r="S945" s="238">
        <f>IF(O945=1,0,IF(P945=1,'WHT Rates - MPEG HEVC VIA'!$H$3,IF(Q945=1,'WHT Rates - MPEG HEVC VIA'!$H$11,IF(R945=1,'Via Summary'!$B$9,_xlfn.XLOOKUP(D945,'WHT Rates'!$B$4:$B$56,'WHT Rates'!$C$4:$C$56)/100))))</f>
        <v>0</v>
      </c>
      <c r="T945" s="244">
        <f t="shared" si="139"/>
        <v>0</v>
      </c>
      <c r="U945" s="238">
        <f>IF(O945=1,0,IF(P945=1,'WHT Rates - MPEG HEVC VIA'!$H$3,IF(Q945=1,'WHT Rates - MPEG HEVC VIA'!$H$11,IF(R945=1,'Via Summary'!$B$9,_xlfn.XLOOKUP(D945,'WHT Rates'!$B$4:$B$56,'WHT Rates'!$E$4:$E$56)/100))))</f>
        <v>0</v>
      </c>
      <c r="V945" s="244">
        <f t="shared" si="140"/>
        <v>0</v>
      </c>
      <c r="W945" s="251"/>
      <c r="X945" s="128">
        <f t="shared" si="133"/>
        <v>0</v>
      </c>
      <c r="Y945" s="128">
        <f t="shared" si="134"/>
        <v>0</v>
      </c>
      <c r="Z945" s="251"/>
      <c r="AA945" s="251"/>
      <c r="AB945" s="251"/>
    </row>
    <row r="946" spans="1:28" s="127" customFormat="1" x14ac:dyDescent="0.35">
      <c r="A946" s="214" t="s">
        <v>217</v>
      </c>
      <c r="B946" s="215">
        <v>110826</v>
      </c>
      <c r="C946" s="215" t="s">
        <v>197</v>
      </c>
      <c r="D946" s="215" t="s">
        <v>198</v>
      </c>
      <c r="E946" s="215">
        <v>70454989</v>
      </c>
      <c r="F946" s="215">
        <v>10</v>
      </c>
      <c r="G946" s="215" t="s">
        <v>730</v>
      </c>
      <c r="H946" s="221" t="s">
        <v>1961</v>
      </c>
      <c r="I946" s="234" t="s">
        <v>978</v>
      </c>
      <c r="J946" s="207"/>
      <c r="K946" s="211">
        <v>184762.8</v>
      </c>
      <c r="L946" s="127" t="str">
        <f t="shared" si="135"/>
        <v>0070454989000010</v>
      </c>
      <c r="M946" s="127">
        <f t="shared" si="141"/>
        <v>16</v>
      </c>
      <c r="N946" s="127" t="str">
        <f t="shared" si="136"/>
        <v>00000000/Z_DVB</v>
      </c>
      <c r="O946" s="236">
        <f t="shared" si="137"/>
        <v>0</v>
      </c>
      <c r="P946" s="236">
        <f t="shared" si="142"/>
        <v>0</v>
      </c>
      <c r="Q946" s="236">
        <f t="shared" si="142"/>
        <v>0</v>
      </c>
      <c r="R946" s="236">
        <f t="shared" si="142"/>
        <v>0</v>
      </c>
      <c r="S946" s="238">
        <f>IF(O946=1,0,IF(P946=1,'WHT Rates - MPEG HEVC VIA'!$H$3,IF(Q946=1,'WHT Rates - MPEG HEVC VIA'!$H$11,IF(R946=1,'Via Summary'!$B$9,_xlfn.XLOOKUP(D946,'WHT Rates'!$B$4:$B$56,'WHT Rates'!$C$4:$C$56)/100))))</f>
        <v>0.10920000000000001</v>
      </c>
      <c r="T946" s="244">
        <f t="shared" si="139"/>
        <v>0</v>
      </c>
      <c r="U946" s="238">
        <f>IF(O946=1,0,IF(P946=1,'WHT Rates - MPEG HEVC VIA'!$H$3,IF(Q946=1,'WHT Rates - MPEG HEVC VIA'!$H$11,IF(R946=1,'Via Summary'!$B$9,_xlfn.XLOOKUP(D946,'WHT Rates'!$B$4:$B$56,'WHT Rates'!$E$4:$E$56)/100))))</f>
        <v>0.1</v>
      </c>
      <c r="V946" s="244">
        <f t="shared" si="140"/>
        <v>18476.28</v>
      </c>
      <c r="W946" s="251"/>
      <c r="X946" s="128">
        <f t="shared" si="133"/>
        <v>0</v>
      </c>
      <c r="Y946" s="128">
        <f t="shared" si="134"/>
        <v>-18476.28</v>
      </c>
      <c r="Z946" s="251"/>
      <c r="AA946" s="251"/>
      <c r="AB946" s="251"/>
    </row>
    <row r="947" spans="1:28" s="127" customFormat="1" x14ac:dyDescent="0.35">
      <c r="A947" s="214" t="s">
        <v>42</v>
      </c>
      <c r="B947" s="215">
        <v>105083</v>
      </c>
      <c r="C947" s="215" t="s">
        <v>24</v>
      </c>
      <c r="D947" s="215" t="s">
        <v>25</v>
      </c>
      <c r="E947" s="215">
        <v>70454718</v>
      </c>
      <c r="F947" s="215">
        <v>10</v>
      </c>
      <c r="G947" s="215" t="s">
        <v>694</v>
      </c>
      <c r="H947" s="221" t="s">
        <v>1962</v>
      </c>
      <c r="I947" s="234" t="s">
        <v>979</v>
      </c>
      <c r="J947" s="207">
        <v>1943.12</v>
      </c>
      <c r="K947" s="211"/>
      <c r="L947" s="127" t="str">
        <f t="shared" si="135"/>
        <v>0070454718000010</v>
      </c>
      <c r="M947" s="127">
        <f t="shared" si="141"/>
        <v>16</v>
      </c>
      <c r="N947" s="127" t="str">
        <f t="shared" si="136"/>
        <v>00000000/Z_DTV</v>
      </c>
      <c r="O947" s="236">
        <f t="shared" si="137"/>
        <v>0</v>
      </c>
      <c r="P947" s="236">
        <f t="shared" si="142"/>
        <v>0</v>
      </c>
      <c r="Q947" s="236">
        <f t="shared" si="142"/>
        <v>0</v>
      </c>
      <c r="R947" s="236">
        <f t="shared" si="142"/>
        <v>0</v>
      </c>
      <c r="S947" s="238">
        <f>IF(O947=1,0,IF(P947=1,'WHT Rates - MPEG HEVC VIA'!$H$3,IF(Q947=1,'WHT Rates - MPEG HEVC VIA'!$H$11,IF(R947=1,'Via Summary'!$B$9,_xlfn.XLOOKUP(D947,'WHT Rates'!$B$4:$B$56,'WHT Rates'!$C$4:$C$56)/100))))</f>
        <v>0.1</v>
      </c>
      <c r="T947" s="244">
        <f t="shared" si="139"/>
        <v>194.31200000000001</v>
      </c>
      <c r="U947" s="238">
        <f>IF(O947=1,0,IF(P947=1,'WHT Rates - MPEG HEVC VIA'!$H$3,IF(Q947=1,'WHT Rates - MPEG HEVC VIA'!$H$11,IF(R947=1,'Via Summary'!$B$9,_xlfn.XLOOKUP(D947,'WHT Rates'!$B$4:$B$56,'WHT Rates'!$E$4:$E$56)/100))))</f>
        <v>0.1</v>
      </c>
      <c r="V947" s="244">
        <f t="shared" si="140"/>
        <v>0</v>
      </c>
      <c r="W947" s="251"/>
      <c r="X947" s="128">
        <f t="shared" si="133"/>
        <v>-194.31</v>
      </c>
      <c r="Y947" s="128">
        <f t="shared" si="134"/>
        <v>0</v>
      </c>
      <c r="Z947" s="251"/>
      <c r="AA947" s="251"/>
      <c r="AB947" s="251"/>
    </row>
    <row r="948" spans="1:28" s="127" customFormat="1" x14ac:dyDescent="0.35">
      <c r="A948" s="214" t="s">
        <v>42</v>
      </c>
      <c r="B948" s="215">
        <v>105083</v>
      </c>
      <c r="C948" s="215" t="s">
        <v>24</v>
      </c>
      <c r="D948" s="215" t="s">
        <v>25</v>
      </c>
      <c r="E948" s="215">
        <v>70454718</v>
      </c>
      <c r="F948" s="215">
        <v>20</v>
      </c>
      <c r="G948" s="215" t="s">
        <v>728</v>
      </c>
      <c r="H948" s="221" t="s">
        <v>1963</v>
      </c>
      <c r="I948" s="234" t="s">
        <v>979</v>
      </c>
      <c r="J948" s="207">
        <v>370927.8</v>
      </c>
      <c r="K948" s="211"/>
      <c r="L948" s="127" t="str">
        <f t="shared" si="135"/>
        <v>0070454718000020</v>
      </c>
      <c r="M948" s="127">
        <f t="shared" si="141"/>
        <v>16</v>
      </c>
      <c r="N948" s="127" t="str">
        <f t="shared" si="136"/>
        <v>00000000/Z_DTMB</v>
      </c>
      <c r="O948" s="236">
        <f t="shared" si="137"/>
        <v>0</v>
      </c>
      <c r="P948" s="236">
        <f t="shared" si="142"/>
        <v>0</v>
      </c>
      <c r="Q948" s="236">
        <f t="shared" si="142"/>
        <v>0</v>
      </c>
      <c r="R948" s="236">
        <f t="shared" si="142"/>
        <v>0</v>
      </c>
      <c r="S948" s="238">
        <f>IF(O948=1,0,IF(P948=1,'WHT Rates - MPEG HEVC VIA'!$H$3,IF(Q948=1,'WHT Rates - MPEG HEVC VIA'!$H$11,IF(R948=1,'Via Summary'!$B$9,_xlfn.XLOOKUP(D948,'WHT Rates'!$B$4:$B$56,'WHT Rates'!$C$4:$C$56)/100))))</f>
        <v>0.1</v>
      </c>
      <c r="T948" s="244">
        <f t="shared" si="139"/>
        <v>37092.78</v>
      </c>
      <c r="U948" s="238">
        <f>IF(O948=1,0,IF(P948=1,'WHT Rates - MPEG HEVC VIA'!$H$3,IF(Q948=1,'WHT Rates - MPEG HEVC VIA'!$H$11,IF(R948=1,'Via Summary'!$B$9,_xlfn.XLOOKUP(D948,'WHT Rates'!$B$4:$B$56,'WHT Rates'!$E$4:$E$56)/100))))</f>
        <v>0.1</v>
      </c>
      <c r="V948" s="244">
        <f t="shared" si="140"/>
        <v>0</v>
      </c>
      <c r="W948" s="251"/>
      <c r="X948" s="128">
        <f t="shared" si="133"/>
        <v>-37092.78</v>
      </c>
      <c r="Y948" s="128">
        <f t="shared" si="134"/>
        <v>0</v>
      </c>
      <c r="Z948" s="251"/>
      <c r="AA948" s="251"/>
      <c r="AB948" s="251"/>
    </row>
    <row r="949" spans="1:28" s="127" customFormat="1" x14ac:dyDescent="0.35">
      <c r="A949" s="214" t="s">
        <v>42</v>
      </c>
      <c r="B949" s="215">
        <v>105083</v>
      </c>
      <c r="C949" s="215" t="s">
        <v>24</v>
      </c>
      <c r="D949" s="215" t="s">
        <v>25</v>
      </c>
      <c r="E949" s="215">
        <v>70454718</v>
      </c>
      <c r="F949" s="215">
        <v>30</v>
      </c>
      <c r="G949" s="215" t="s">
        <v>728</v>
      </c>
      <c r="H949" s="221" t="s">
        <v>1964</v>
      </c>
      <c r="I949" s="234" t="s">
        <v>979</v>
      </c>
      <c r="J949" s="207">
        <v>29293.56</v>
      </c>
      <c r="K949" s="211"/>
      <c r="L949" s="127" t="str">
        <f t="shared" si="135"/>
        <v>0070454718000030</v>
      </c>
      <c r="M949" s="127">
        <f t="shared" si="141"/>
        <v>16</v>
      </c>
      <c r="N949" s="127" t="str">
        <f t="shared" si="136"/>
        <v>00000000/Z_DTMB</v>
      </c>
      <c r="O949" s="236">
        <f t="shared" si="137"/>
        <v>0</v>
      </c>
      <c r="P949" s="236">
        <f t="shared" si="142"/>
        <v>0</v>
      </c>
      <c r="Q949" s="236">
        <f t="shared" si="142"/>
        <v>0</v>
      </c>
      <c r="R949" s="236">
        <f t="shared" si="142"/>
        <v>0</v>
      </c>
      <c r="S949" s="238">
        <f>IF(O949=1,0,IF(P949=1,'WHT Rates - MPEG HEVC VIA'!$H$3,IF(Q949=1,'WHT Rates - MPEG HEVC VIA'!$H$11,IF(R949=1,'Via Summary'!$B$9,_xlfn.XLOOKUP(D949,'WHT Rates'!$B$4:$B$56,'WHT Rates'!$C$4:$C$56)/100))))</f>
        <v>0.1</v>
      </c>
      <c r="T949" s="244">
        <f t="shared" si="139"/>
        <v>2929.3560000000002</v>
      </c>
      <c r="U949" s="238">
        <f>IF(O949=1,0,IF(P949=1,'WHT Rates - MPEG HEVC VIA'!$H$3,IF(Q949=1,'WHT Rates - MPEG HEVC VIA'!$H$11,IF(R949=1,'Via Summary'!$B$9,_xlfn.XLOOKUP(D949,'WHT Rates'!$B$4:$B$56,'WHT Rates'!$E$4:$E$56)/100))))</f>
        <v>0.1</v>
      </c>
      <c r="V949" s="244">
        <f t="shared" si="140"/>
        <v>0</v>
      </c>
      <c r="W949" s="251"/>
      <c r="X949" s="128">
        <f t="shared" si="133"/>
        <v>-2929.36</v>
      </c>
      <c r="Y949" s="128">
        <f t="shared" si="134"/>
        <v>0</v>
      </c>
      <c r="Z949" s="251"/>
      <c r="AA949" s="251"/>
      <c r="AB949" s="251"/>
    </row>
    <row r="950" spans="1:28" s="127" customFormat="1" x14ac:dyDescent="0.35">
      <c r="A950" s="214" t="s">
        <v>42</v>
      </c>
      <c r="B950" s="215">
        <v>105083</v>
      </c>
      <c r="C950" s="215" t="s">
        <v>24</v>
      </c>
      <c r="D950" s="215" t="s">
        <v>25</v>
      </c>
      <c r="E950" s="215">
        <v>70454718</v>
      </c>
      <c r="F950" s="215">
        <v>40</v>
      </c>
      <c r="G950" s="215" t="s">
        <v>694</v>
      </c>
      <c r="H950" s="221" t="s">
        <v>1965</v>
      </c>
      <c r="I950" s="234" t="s">
        <v>979</v>
      </c>
      <c r="J950" s="207">
        <v>111.15</v>
      </c>
      <c r="K950" s="211"/>
      <c r="L950" s="127" t="str">
        <f t="shared" si="135"/>
        <v>0070454718000040</v>
      </c>
      <c r="M950" s="127">
        <f t="shared" si="141"/>
        <v>16</v>
      </c>
      <c r="N950" s="127" t="str">
        <f t="shared" si="136"/>
        <v>00000000/Z_DTV</v>
      </c>
      <c r="O950" s="236">
        <f t="shared" si="137"/>
        <v>0</v>
      </c>
      <c r="P950" s="236">
        <f t="shared" si="142"/>
        <v>0</v>
      </c>
      <c r="Q950" s="236">
        <f t="shared" si="142"/>
        <v>0</v>
      </c>
      <c r="R950" s="236">
        <f t="shared" si="142"/>
        <v>0</v>
      </c>
      <c r="S950" s="238">
        <f>IF(O950=1,0,IF(P950=1,'WHT Rates - MPEG HEVC VIA'!$H$3,IF(Q950=1,'WHT Rates - MPEG HEVC VIA'!$H$11,IF(R950=1,'Via Summary'!$B$9,_xlfn.XLOOKUP(D950,'WHT Rates'!$B$4:$B$56,'WHT Rates'!$C$4:$C$56)/100))))</f>
        <v>0.1</v>
      </c>
      <c r="T950" s="244">
        <f t="shared" si="139"/>
        <v>11.115000000000002</v>
      </c>
      <c r="U950" s="238">
        <f>IF(O950=1,0,IF(P950=1,'WHT Rates - MPEG HEVC VIA'!$H$3,IF(Q950=1,'WHT Rates - MPEG HEVC VIA'!$H$11,IF(R950=1,'Via Summary'!$B$9,_xlfn.XLOOKUP(D950,'WHT Rates'!$B$4:$B$56,'WHT Rates'!$E$4:$E$56)/100))))</f>
        <v>0.1</v>
      </c>
      <c r="V950" s="244">
        <f t="shared" si="140"/>
        <v>0</v>
      </c>
      <c r="W950" s="251"/>
      <c r="X950" s="128">
        <f t="shared" si="133"/>
        <v>-11.12</v>
      </c>
      <c r="Y950" s="128">
        <f t="shared" si="134"/>
        <v>0</v>
      </c>
      <c r="Z950" s="251"/>
      <c r="AA950" s="251"/>
      <c r="AB950" s="251"/>
    </row>
    <row r="951" spans="1:28" s="127" customFormat="1" x14ac:dyDescent="0.35">
      <c r="A951" s="214" t="s">
        <v>42</v>
      </c>
      <c r="B951" s="215">
        <v>105083</v>
      </c>
      <c r="C951" s="215" t="s">
        <v>24</v>
      </c>
      <c r="D951" s="215" t="s">
        <v>25</v>
      </c>
      <c r="E951" s="215">
        <v>70454718</v>
      </c>
      <c r="F951" s="215">
        <v>50</v>
      </c>
      <c r="G951" s="215" t="s">
        <v>694</v>
      </c>
      <c r="H951" s="221" t="s">
        <v>1966</v>
      </c>
      <c r="I951" s="234" t="s">
        <v>979</v>
      </c>
      <c r="J951" s="207">
        <v>92590.31</v>
      </c>
      <c r="K951" s="211"/>
      <c r="L951" s="127" t="str">
        <f t="shared" si="135"/>
        <v>0070454718000050</v>
      </c>
      <c r="M951" s="127">
        <f t="shared" si="141"/>
        <v>16</v>
      </c>
      <c r="N951" s="127" t="str">
        <f t="shared" si="136"/>
        <v>00000000/Z_DTV</v>
      </c>
      <c r="O951" s="236">
        <f t="shared" si="137"/>
        <v>0</v>
      </c>
      <c r="P951" s="236">
        <f t="shared" si="142"/>
        <v>0</v>
      </c>
      <c r="Q951" s="236">
        <f t="shared" si="142"/>
        <v>0</v>
      </c>
      <c r="R951" s="236">
        <f t="shared" si="142"/>
        <v>0</v>
      </c>
      <c r="S951" s="238">
        <f>IF(O951=1,0,IF(P951=1,'WHT Rates - MPEG HEVC VIA'!$H$3,IF(Q951=1,'WHT Rates - MPEG HEVC VIA'!$H$11,IF(R951=1,'Via Summary'!$B$9,_xlfn.XLOOKUP(D951,'WHT Rates'!$B$4:$B$56,'WHT Rates'!$C$4:$C$56)/100))))</f>
        <v>0.1</v>
      </c>
      <c r="T951" s="244">
        <f t="shared" si="139"/>
        <v>9259.0310000000009</v>
      </c>
      <c r="U951" s="238">
        <f>IF(O951=1,0,IF(P951=1,'WHT Rates - MPEG HEVC VIA'!$H$3,IF(Q951=1,'WHT Rates - MPEG HEVC VIA'!$H$11,IF(R951=1,'Via Summary'!$B$9,_xlfn.XLOOKUP(D951,'WHT Rates'!$B$4:$B$56,'WHT Rates'!$E$4:$E$56)/100))))</f>
        <v>0.1</v>
      </c>
      <c r="V951" s="244">
        <f t="shared" si="140"/>
        <v>0</v>
      </c>
      <c r="W951" s="251"/>
      <c r="X951" s="128">
        <f t="shared" si="133"/>
        <v>-9259.0300000000007</v>
      </c>
      <c r="Y951" s="128">
        <f t="shared" si="134"/>
        <v>0</v>
      </c>
      <c r="Z951" s="251"/>
      <c r="AA951" s="251"/>
      <c r="AB951" s="251"/>
    </row>
    <row r="952" spans="1:28" s="127" customFormat="1" x14ac:dyDescent="0.35">
      <c r="A952" s="214" t="s">
        <v>42</v>
      </c>
      <c r="B952" s="215">
        <v>105083</v>
      </c>
      <c r="C952" s="215" t="s">
        <v>24</v>
      </c>
      <c r="D952" s="215" t="s">
        <v>25</v>
      </c>
      <c r="E952" s="215">
        <v>70454718</v>
      </c>
      <c r="F952" s="215">
        <v>60</v>
      </c>
      <c r="G952" s="215" t="s">
        <v>694</v>
      </c>
      <c r="H952" s="221" t="s">
        <v>1967</v>
      </c>
      <c r="I952" s="234" t="s">
        <v>979</v>
      </c>
      <c r="J952" s="207">
        <v>13939.29</v>
      </c>
      <c r="K952" s="211"/>
      <c r="L952" s="127" t="str">
        <f t="shared" si="135"/>
        <v>0070454718000060</v>
      </c>
      <c r="M952" s="127">
        <f t="shared" si="141"/>
        <v>16</v>
      </c>
      <c r="N952" s="127" t="str">
        <f t="shared" si="136"/>
        <v>00000000/Z_DTV</v>
      </c>
      <c r="O952" s="236">
        <f t="shared" si="137"/>
        <v>0</v>
      </c>
      <c r="P952" s="236">
        <f t="shared" si="142"/>
        <v>0</v>
      </c>
      <c r="Q952" s="236">
        <f t="shared" si="142"/>
        <v>0</v>
      </c>
      <c r="R952" s="236">
        <f t="shared" si="142"/>
        <v>0</v>
      </c>
      <c r="S952" s="238">
        <f>IF(O952=1,0,IF(P952=1,'WHT Rates - MPEG HEVC VIA'!$H$3,IF(Q952=1,'WHT Rates - MPEG HEVC VIA'!$H$11,IF(R952=1,'Via Summary'!$B$9,_xlfn.XLOOKUP(D952,'WHT Rates'!$B$4:$B$56,'WHT Rates'!$C$4:$C$56)/100))))</f>
        <v>0.1</v>
      </c>
      <c r="T952" s="244">
        <f t="shared" si="139"/>
        <v>1393.9290000000001</v>
      </c>
      <c r="U952" s="238">
        <f>IF(O952=1,0,IF(P952=1,'WHT Rates - MPEG HEVC VIA'!$H$3,IF(Q952=1,'WHT Rates - MPEG HEVC VIA'!$H$11,IF(R952=1,'Via Summary'!$B$9,_xlfn.XLOOKUP(D952,'WHT Rates'!$B$4:$B$56,'WHT Rates'!$E$4:$E$56)/100))))</f>
        <v>0.1</v>
      </c>
      <c r="V952" s="244">
        <f t="shared" si="140"/>
        <v>0</v>
      </c>
      <c r="W952" s="251"/>
      <c r="X952" s="128">
        <f t="shared" si="133"/>
        <v>-1393.93</v>
      </c>
      <c r="Y952" s="128">
        <f t="shared" si="134"/>
        <v>0</v>
      </c>
      <c r="Z952" s="251"/>
      <c r="AA952" s="251"/>
      <c r="AB952" s="251"/>
    </row>
    <row r="953" spans="1:28" s="127" customFormat="1" x14ac:dyDescent="0.35">
      <c r="A953" s="214" t="s">
        <v>42</v>
      </c>
      <c r="B953" s="215">
        <v>105083</v>
      </c>
      <c r="C953" s="215" t="s">
        <v>24</v>
      </c>
      <c r="D953" s="215" t="s">
        <v>25</v>
      </c>
      <c r="E953" s="215">
        <v>70454718</v>
      </c>
      <c r="F953" s="215">
        <v>70</v>
      </c>
      <c r="G953" s="215" t="s">
        <v>728</v>
      </c>
      <c r="H953" s="221" t="s">
        <v>1968</v>
      </c>
      <c r="I953" s="234" t="s">
        <v>979</v>
      </c>
      <c r="J953" s="207">
        <v>79519.03</v>
      </c>
      <c r="K953" s="211"/>
      <c r="L953" s="127" t="str">
        <f t="shared" si="135"/>
        <v>0070454718000070</v>
      </c>
      <c r="M953" s="127">
        <f t="shared" si="141"/>
        <v>16</v>
      </c>
      <c r="N953" s="127" t="str">
        <f t="shared" si="136"/>
        <v>00000000/Z_DTMB</v>
      </c>
      <c r="O953" s="236">
        <f t="shared" si="137"/>
        <v>0</v>
      </c>
      <c r="P953" s="236">
        <f t="shared" si="142"/>
        <v>0</v>
      </c>
      <c r="Q953" s="236">
        <f t="shared" si="142"/>
        <v>0</v>
      </c>
      <c r="R953" s="236">
        <f t="shared" si="142"/>
        <v>0</v>
      </c>
      <c r="S953" s="238">
        <f>IF(O953=1,0,IF(P953=1,'WHT Rates - MPEG HEVC VIA'!$H$3,IF(Q953=1,'WHT Rates - MPEG HEVC VIA'!$H$11,IF(R953=1,'Via Summary'!$B$9,_xlfn.XLOOKUP(D953,'WHT Rates'!$B$4:$B$56,'WHT Rates'!$C$4:$C$56)/100))))</f>
        <v>0.1</v>
      </c>
      <c r="T953" s="244">
        <f t="shared" si="139"/>
        <v>7951.9030000000002</v>
      </c>
      <c r="U953" s="238">
        <f>IF(O953=1,0,IF(P953=1,'WHT Rates - MPEG HEVC VIA'!$H$3,IF(Q953=1,'WHT Rates - MPEG HEVC VIA'!$H$11,IF(R953=1,'Via Summary'!$B$9,_xlfn.XLOOKUP(D953,'WHT Rates'!$B$4:$B$56,'WHT Rates'!$E$4:$E$56)/100))))</f>
        <v>0.1</v>
      </c>
      <c r="V953" s="244">
        <f t="shared" si="140"/>
        <v>0</v>
      </c>
      <c r="W953" s="251"/>
      <c r="X953" s="128">
        <f t="shared" si="133"/>
        <v>-7951.9</v>
      </c>
      <c r="Y953" s="128">
        <f t="shared" si="134"/>
        <v>0</v>
      </c>
      <c r="Z953" s="251"/>
      <c r="AA953" s="251"/>
      <c r="AB953" s="251"/>
    </row>
    <row r="954" spans="1:28" s="127" customFormat="1" x14ac:dyDescent="0.35">
      <c r="A954" s="214" t="s">
        <v>42</v>
      </c>
      <c r="B954" s="215">
        <v>105083</v>
      </c>
      <c r="C954" s="215" t="s">
        <v>24</v>
      </c>
      <c r="D954" s="215" t="s">
        <v>25</v>
      </c>
      <c r="E954" s="215">
        <v>70454718</v>
      </c>
      <c r="F954" s="215">
        <v>80</v>
      </c>
      <c r="G954" s="215" t="s">
        <v>694</v>
      </c>
      <c r="H954" s="221" t="s">
        <v>1969</v>
      </c>
      <c r="I954" s="234" t="s">
        <v>979</v>
      </c>
      <c r="J954" s="207">
        <v>1408937.29</v>
      </c>
      <c r="K954" s="211"/>
      <c r="L954" s="127" t="str">
        <f t="shared" si="135"/>
        <v>0070454718000080</v>
      </c>
      <c r="M954" s="127">
        <f t="shared" si="141"/>
        <v>16</v>
      </c>
      <c r="N954" s="127" t="str">
        <f t="shared" si="136"/>
        <v>00000000/Z_DTV</v>
      </c>
      <c r="O954" s="236">
        <f t="shared" si="137"/>
        <v>0</v>
      </c>
      <c r="P954" s="236">
        <f t="shared" si="142"/>
        <v>0</v>
      </c>
      <c r="Q954" s="236">
        <f t="shared" si="142"/>
        <v>0</v>
      </c>
      <c r="R954" s="236">
        <f t="shared" si="142"/>
        <v>0</v>
      </c>
      <c r="S954" s="238">
        <f>IF(O954=1,0,IF(P954=1,'WHT Rates - MPEG HEVC VIA'!$H$3,IF(Q954=1,'WHT Rates - MPEG HEVC VIA'!$H$11,IF(R954=1,'Via Summary'!$B$9,_xlfn.XLOOKUP(D954,'WHT Rates'!$B$4:$B$56,'WHT Rates'!$C$4:$C$56)/100))))</f>
        <v>0.1</v>
      </c>
      <c r="T954" s="244">
        <f t="shared" si="139"/>
        <v>140893.72900000002</v>
      </c>
      <c r="U954" s="238">
        <f>IF(O954=1,0,IF(P954=1,'WHT Rates - MPEG HEVC VIA'!$H$3,IF(Q954=1,'WHT Rates - MPEG HEVC VIA'!$H$11,IF(R954=1,'Via Summary'!$B$9,_xlfn.XLOOKUP(D954,'WHT Rates'!$B$4:$B$56,'WHT Rates'!$E$4:$E$56)/100))))</f>
        <v>0.1</v>
      </c>
      <c r="V954" s="244">
        <f t="shared" si="140"/>
        <v>0</v>
      </c>
      <c r="W954" s="251"/>
      <c r="X954" s="128">
        <f t="shared" ref="X954:X1017" si="143">ROUND(-1*T954,2)</f>
        <v>-140893.73000000001</v>
      </c>
      <c r="Y954" s="128">
        <f t="shared" ref="Y954:Y1017" si="144">ROUND(-1*V954,2)</f>
        <v>0</v>
      </c>
      <c r="Z954" s="251"/>
      <c r="AA954" s="251"/>
      <c r="AB954" s="251"/>
    </row>
    <row r="955" spans="1:28" s="127" customFormat="1" x14ac:dyDescent="0.35">
      <c r="A955" s="214" t="s">
        <v>42</v>
      </c>
      <c r="B955" s="215">
        <v>105083</v>
      </c>
      <c r="C955" s="215" t="s">
        <v>24</v>
      </c>
      <c r="D955" s="215" t="s">
        <v>25</v>
      </c>
      <c r="E955" s="215">
        <v>70454718</v>
      </c>
      <c r="F955" s="215">
        <v>90</v>
      </c>
      <c r="G955" s="215" t="s">
        <v>694</v>
      </c>
      <c r="H955" s="221" t="s">
        <v>1970</v>
      </c>
      <c r="I955" s="234" t="s">
        <v>979</v>
      </c>
      <c r="J955" s="207">
        <v>229500</v>
      </c>
      <c r="K955" s="211"/>
      <c r="L955" s="127" t="str">
        <f t="shared" si="135"/>
        <v>0070454718000090</v>
      </c>
      <c r="M955" s="127">
        <f t="shared" si="141"/>
        <v>16</v>
      </c>
      <c r="N955" s="127" t="str">
        <f t="shared" si="136"/>
        <v>00000000/Z_DTV</v>
      </c>
      <c r="O955" s="236">
        <f t="shared" si="137"/>
        <v>0</v>
      </c>
      <c r="P955" s="236">
        <f t="shared" si="142"/>
        <v>0</v>
      </c>
      <c r="Q955" s="236">
        <f t="shared" si="142"/>
        <v>0</v>
      </c>
      <c r="R955" s="236">
        <f t="shared" si="142"/>
        <v>0</v>
      </c>
      <c r="S955" s="238">
        <f>IF(O955=1,0,IF(P955=1,'WHT Rates - MPEG HEVC VIA'!$H$3,IF(Q955=1,'WHT Rates - MPEG HEVC VIA'!$H$11,IF(R955=1,'Via Summary'!$B$9,_xlfn.XLOOKUP(D955,'WHT Rates'!$B$4:$B$56,'WHT Rates'!$C$4:$C$56)/100))))</f>
        <v>0.1</v>
      </c>
      <c r="T955" s="244">
        <f t="shared" si="139"/>
        <v>22950</v>
      </c>
      <c r="U955" s="238">
        <f>IF(O955=1,0,IF(P955=1,'WHT Rates - MPEG HEVC VIA'!$H$3,IF(Q955=1,'WHT Rates - MPEG HEVC VIA'!$H$11,IF(R955=1,'Via Summary'!$B$9,_xlfn.XLOOKUP(D955,'WHT Rates'!$B$4:$B$56,'WHT Rates'!$E$4:$E$56)/100))))</f>
        <v>0.1</v>
      </c>
      <c r="V955" s="244">
        <f t="shared" si="140"/>
        <v>0</v>
      </c>
      <c r="W955" s="251"/>
      <c r="X955" s="128">
        <f t="shared" si="143"/>
        <v>-22950</v>
      </c>
      <c r="Y955" s="128">
        <f t="shared" si="144"/>
        <v>0</v>
      </c>
      <c r="Z955" s="251"/>
      <c r="AA955" s="251"/>
      <c r="AB955" s="251"/>
    </row>
    <row r="956" spans="1:28" s="127" customFormat="1" x14ac:dyDescent="0.35">
      <c r="A956" s="214" t="s">
        <v>42</v>
      </c>
      <c r="B956" s="215">
        <v>105083</v>
      </c>
      <c r="C956" s="215" t="s">
        <v>24</v>
      </c>
      <c r="D956" s="215" t="s">
        <v>25</v>
      </c>
      <c r="E956" s="215">
        <v>70454718</v>
      </c>
      <c r="F956" s="215">
        <v>100</v>
      </c>
      <c r="G956" s="215" t="s">
        <v>694</v>
      </c>
      <c r="H956" s="221" t="s">
        <v>1971</v>
      </c>
      <c r="I956" s="234" t="s">
        <v>979</v>
      </c>
      <c r="J956" s="207">
        <v>90000</v>
      </c>
      <c r="K956" s="211"/>
      <c r="L956" s="127" t="str">
        <f t="shared" si="135"/>
        <v>0070454718000100</v>
      </c>
      <c r="M956" s="127">
        <f t="shared" si="141"/>
        <v>16</v>
      </c>
      <c r="N956" s="127" t="str">
        <f t="shared" si="136"/>
        <v>00000000/Z_DTV</v>
      </c>
      <c r="O956" s="236">
        <f t="shared" si="137"/>
        <v>0</v>
      </c>
      <c r="P956" s="236">
        <f t="shared" si="142"/>
        <v>0</v>
      </c>
      <c r="Q956" s="236">
        <f t="shared" si="142"/>
        <v>0</v>
      </c>
      <c r="R956" s="236">
        <f t="shared" si="142"/>
        <v>0</v>
      </c>
      <c r="S956" s="238">
        <f>IF(O956=1,0,IF(P956=1,'WHT Rates - MPEG HEVC VIA'!$H$3,IF(Q956=1,'WHT Rates - MPEG HEVC VIA'!$H$11,IF(R956=1,'Via Summary'!$B$9,_xlfn.XLOOKUP(D956,'WHT Rates'!$B$4:$B$56,'WHT Rates'!$C$4:$C$56)/100))))</f>
        <v>0.1</v>
      </c>
      <c r="T956" s="244">
        <f t="shared" si="139"/>
        <v>9000</v>
      </c>
      <c r="U956" s="238">
        <f>IF(O956=1,0,IF(P956=1,'WHT Rates - MPEG HEVC VIA'!$H$3,IF(Q956=1,'WHT Rates - MPEG HEVC VIA'!$H$11,IF(R956=1,'Via Summary'!$B$9,_xlfn.XLOOKUP(D956,'WHT Rates'!$B$4:$B$56,'WHT Rates'!$E$4:$E$56)/100))))</f>
        <v>0.1</v>
      </c>
      <c r="V956" s="244">
        <f t="shared" si="140"/>
        <v>0</v>
      </c>
      <c r="W956" s="251"/>
      <c r="X956" s="128">
        <f t="shared" si="143"/>
        <v>-9000</v>
      </c>
      <c r="Y956" s="128">
        <f t="shared" si="144"/>
        <v>0</v>
      </c>
      <c r="Z956" s="251"/>
      <c r="AA956" s="251"/>
      <c r="AB956" s="251"/>
    </row>
    <row r="957" spans="1:28" s="127" customFormat="1" x14ac:dyDescent="0.35">
      <c r="A957" s="214" t="s">
        <v>42</v>
      </c>
      <c r="B957" s="215">
        <v>105083</v>
      </c>
      <c r="C957" s="215" t="s">
        <v>24</v>
      </c>
      <c r="D957" s="215" t="s">
        <v>25</v>
      </c>
      <c r="E957" s="215">
        <v>70454718</v>
      </c>
      <c r="F957" s="215">
        <v>110</v>
      </c>
      <c r="G957" s="215" t="s">
        <v>697</v>
      </c>
      <c r="H957" s="221" t="s">
        <v>1972</v>
      </c>
      <c r="I957" s="234" t="s">
        <v>979</v>
      </c>
      <c r="J957" s="207">
        <v>16958.7</v>
      </c>
      <c r="K957" s="211"/>
      <c r="L957" s="127" t="str">
        <f t="shared" si="135"/>
        <v>0070454718000110</v>
      </c>
      <c r="M957" s="127">
        <f t="shared" si="141"/>
        <v>16</v>
      </c>
      <c r="N957" s="127" t="str">
        <f t="shared" si="136"/>
        <v>00000000/Z_SBA</v>
      </c>
      <c r="O957" s="236">
        <f t="shared" si="137"/>
        <v>0</v>
      </c>
      <c r="P957" s="236">
        <f t="shared" si="142"/>
        <v>0</v>
      </c>
      <c r="Q957" s="236">
        <f t="shared" si="142"/>
        <v>0</v>
      </c>
      <c r="R957" s="236">
        <f t="shared" si="142"/>
        <v>0</v>
      </c>
      <c r="S957" s="238">
        <f>IF(O957=1,0,IF(P957=1,'WHT Rates - MPEG HEVC VIA'!$H$3,IF(Q957=1,'WHT Rates - MPEG HEVC VIA'!$H$11,IF(R957=1,'Via Summary'!$B$9,_xlfn.XLOOKUP(D957,'WHT Rates'!$B$4:$B$56,'WHT Rates'!$C$4:$C$56)/100))))</f>
        <v>0.1</v>
      </c>
      <c r="T957" s="244">
        <f t="shared" si="139"/>
        <v>1695.8700000000001</v>
      </c>
      <c r="U957" s="238">
        <f>IF(O957=1,0,IF(P957=1,'WHT Rates - MPEG HEVC VIA'!$H$3,IF(Q957=1,'WHT Rates - MPEG HEVC VIA'!$H$11,IF(R957=1,'Via Summary'!$B$9,_xlfn.XLOOKUP(D957,'WHT Rates'!$B$4:$B$56,'WHT Rates'!$E$4:$E$56)/100))))</f>
        <v>0.1</v>
      </c>
      <c r="V957" s="244">
        <f t="shared" si="140"/>
        <v>0</v>
      </c>
      <c r="W957" s="251"/>
      <c r="X957" s="128">
        <f t="shared" si="143"/>
        <v>-1695.87</v>
      </c>
      <c r="Y957" s="128">
        <f t="shared" si="144"/>
        <v>0</v>
      </c>
      <c r="Z957" s="251"/>
      <c r="AA957" s="251"/>
      <c r="AB957" s="251"/>
    </row>
    <row r="958" spans="1:28" s="127" customFormat="1" x14ac:dyDescent="0.35">
      <c r="A958" s="214" t="s">
        <v>42</v>
      </c>
      <c r="B958" s="215">
        <v>105083</v>
      </c>
      <c r="C958" s="215" t="s">
        <v>24</v>
      </c>
      <c r="D958" s="215" t="s">
        <v>25</v>
      </c>
      <c r="E958" s="215">
        <v>70454718</v>
      </c>
      <c r="F958" s="215">
        <v>120</v>
      </c>
      <c r="G958" s="215" t="s">
        <v>781</v>
      </c>
      <c r="H958" s="221" t="s">
        <v>1973</v>
      </c>
      <c r="I958" s="234" t="s">
        <v>979</v>
      </c>
      <c r="J958" s="207">
        <v>14918.4</v>
      </c>
      <c r="K958" s="211"/>
      <c r="L958" s="127" t="str">
        <f t="shared" si="135"/>
        <v>0070454718000120</v>
      </c>
      <c r="M958" s="127">
        <f t="shared" si="141"/>
        <v>16</v>
      </c>
      <c r="N958" s="127" t="str">
        <f t="shared" si="136"/>
        <v>00000000/Z_SBTVO</v>
      </c>
      <c r="O958" s="236">
        <f t="shared" si="137"/>
        <v>0</v>
      </c>
      <c r="P958" s="236">
        <f t="shared" si="142"/>
        <v>0</v>
      </c>
      <c r="Q958" s="236">
        <f t="shared" si="142"/>
        <v>0</v>
      </c>
      <c r="R958" s="236">
        <f t="shared" si="142"/>
        <v>0</v>
      </c>
      <c r="S958" s="238">
        <f>IF(O958=1,0,IF(P958=1,'WHT Rates - MPEG HEVC VIA'!$H$3,IF(Q958=1,'WHT Rates - MPEG HEVC VIA'!$H$11,IF(R958=1,'Via Summary'!$B$9,_xlfn.XLOOKUP(D958,'WHT Rates'!$B$4:$B$56,'WHT Rates'!$C$4:$C$56)/100))))</f>
        <v>0.1</v>
      </c>
      <c r="T958" s="244">
        <f t="shared" si="139"/>
        <v>1491.8400000000001</v>
      </c>
      <c r="U958" s="238">
        <f>IF(O958=1,0,IF(P958=1,'WHT Rates - MPEG HEVC VIA'!$H$3,IF(Q958=1,'WHT Rates - MPEG HEVC VIA'!$H$11,IF(R958=1,'Via Summary'!$B$9,_xlfn.XLOOKUP(D958,'WHT Rates'!$B$4:$B$56,'WHT Rates'!$E$4:$E$56)/100))))</f>
        <v>0.1</v>
      </c>
      <c r="V958" s="244">
        <f t="shared" si="140"/>
        <v>0</v>
      </c>
      <c r="W958" s="251"/>
      <c r="X958" s="128">
        <f t="shared" si="143"/>
        <v>-1491.84</v>
      </c>
      <c r="Y958" s="128">
        <f t="shared" si="144"/>
        <v>0</v>
      </c>
      <c r="Z958" s="251"/>
      <c r="AA958" s="251"/>
      <c r="AB958" s="251"/>
    </row>
    <row r="959" spans="1:28" s="127" customFormat="1" x14ac:dyDescent="0.35">
      <c r="A959" s="214" t="s">
        <v>54</v>
      </c>
      <c r="B959" s="215">
        <v>105123</v>
      </c>
      <c r="C959" s="215" t="s">
        <v>47</v>
      </c>
      <c r="D959" s="215" t="s">
        <v>48</v>
      </c>
      <c r="E959" s="215">
        <v>70454885</v>
      </c>
      <c r="F959" s="215">
        <v>10</v>
      </c>
      <c r="G959" s="215" t="s">
        <v>730</v>
      </c>
      <c r="H959" s="221" t="s">
        <v>1974</v>
      </c>
      <c r="I959" s="234" t="s">
        <v>978</v>
      </c>
      <c r="J959" s="207"/>
      <c r="K959" s="211">
        <v>76010.100000000006</v>
      </c>
      <c r="L959" s="127" t="str">
        <f t="shared" si="135"/>
        <v>0070454885000010</v>
      </c>
      <c r="M959" s="127">
        <f t="shared" si="141"/>
        <v>16</v>
      </c>
      <c r="N959" s="127" t="str">
        <f t="shared" si="136"/>
        <v>00000000/Z_DVB</v>
      </c>
      <c r="O959" s="236">
        <f t="shared" si="137"/>
        <v>0</v>
      </c>
      <c r="P959" s="236">
        <f t="shared" si="142"/>
        <v>0</v>
      </c>
      <c r="Q959" s="236">
        <f t="shared" si="142"/>
        <v>0</v>
      </c>
      <c r="R959" s="236">
        <f t="shared" si="142"/>
        <v>0</v>
      </c>
      <c r="S959" s="238">
        <f>IF(O959=1,0,IF(P959=1,'WHT Rates - MPEG HEVC VIA'!$H$3,IF(Q959=1,'WHT Rates - MPEG HEVC VIA'!$H$11,IF(R959=1,'Via Summary'!$B$9,_xlfn.XLOOKUP(D959,'WHT Rates'!$B$4:$B$56,'WHT Rates'!$C$4:$C$56)/100))))</f>
        <v>0</v>
      </c>
      <c r="T959" s="244">
        <f t="shared" si="139"/>
        <v>0</v>
      </c>
      <c r="U959" s="238">
        <f>IF(O959=1,0,IF(P959=1,'WHT Rates - MPEG HEVC VIA'!$H$3,IF(Q959=1,'WHT Rates - MPEG HEVC VIA'!$H$11,IF(R959=1,'Via Summary'!$B$9,_xlfn.XLOOKUP(D959,'WHT Rates'!$B$4:$B$56,'WHT Rates'!$E$4:$E$56)/100))))</f>
        <v>0</v>
      </c>
      <c r="V959" s="244">
        <f t="shared" si="140"/>
        <v>0</v>
      </c>
      <c r="W959" s="251"/>
      <c r="X959" s="128">
        <f t="shared" si="143"/>
        <v>0</v>
      </c>
      <c r="Y959" s="128">
        <f t="shared" si="144"/>
        <v>0</v>
      </c>
      <c r="Z959" s="251"/>
      <c r="AA959" s="251"/>
      <c r="AB959" s="251"/>
    </row>
    <row r="960" spans="1:28" s="127" customFormat="1" x14ac:dyDescent="0.35">
      <c r="A960" s="214" t="s">
        <v>54</v>
      </c>
      <c r="B960" s="215">
        <v>105123</v>
      </c>
      <c r="C960" s="215" t="s">
        <v>47</v>
      </c>
      <c r="D960" s="215" t="s">
        <v>48</v>
      </c>
      <c r="E960" s="215">
        <v>70454885</v>
      </c>
      <c r="F960" s="215">
        <v>20</v>
      </c>
      <c r="G960" s="215" t="s">
        <v>730</v>
      </c>
      <c r="H960" s="221" t="s">
        <v>1975</v>
      </c>
      <c r="I960" s="234" t="s">
        <v>978</v>
      </c>
      <c r="J960" s="207"/>
      <c r="K960" s="211">
        <v>211.26</v>
      </c>
      <c r="L960" s="127" t="str">
        <f t="shared" si="135"/>
        <v>0070454885000020</v>
      </c>
      <c r="M960" s="127">
        <f t="shared" si="141"/>
        <v>16</v>
      </c>
      <c r="N960" s="127" t="str">
        <f t="shared" si="136"/>
        <v>00000000/Z_DVB</v>
      </c>
      <c r="O960" s="236">
        <f t="shared" si="137"/>
        <v>0</v>
      </c>
      <c r="P960" s="236">
        <f t="shared" si="142"/>
        <v>0</v>
      </c>
      <c r="Q960" s="236">
        <f t="shared" si="142"/>
        <v>0</v>
      </c>
      <c r="R960" s="236">
        <f t="shared" si="142"/>
        <v>0</v>
      </c>
      <c r="S960" s="238">
        <f>IF(O960=1,0,IF(P960=1,'WHT Rates - MPEG HEVC VIA'!$H$3,IF(Q960=1,'WHT Rates - MPEG HEVC VIA'!$H$11,IF(R960=1,'Via Summary'!$B$9,_xlfn.XLOOKUP(D960,'WHT Rates'!$B$4:$B$56,'WHT Rates'!$C$4:$C$56)/100))))</f>
        <v>0</v>
      </c>
      <c r="T960" s="244">
        <f t="shared" si="139"/>
        <v>0</v>
      </c>
      <c r="U960" s="238">
        <f>IF(O960=1,0,IF(P960=1,'WHT Rates - MPEG HEVC VIA'!$H$3,IF(Q960=1,'WHT Rates - MPEG HEVC VIA'!$H$11,IF(R960=1,'Via Summary'!$B$9,_xlfn.XLOOKUP(D960,'WHT Rates'!$B$4:$B$56,'WHT Rates'!$E$4:$E$56)/100))))</f>
        <v>0</v>
      </c>
      <c r="V960" s="244">
        <f t="shared" si="140"/>
        <v>0</v>
      </c>
      <c r="W960" s="251"/>
      <c r="X960" s="128">
        <f t="shared" si="143"/>
        <v>0</v>
      </c>
      <c r="Y960" s="128">
        <f t="shared" si="144"/>
        <v>0</v>
      </c>
      <c r="Z960" s="251"/>
      <c r="AA960" s="251"/>
      <c r="AB960" s="251"/>
    </row>
    <row r="961" spans="1:28" s="127" customFormat="1" x14ac:dyDescent="0.35">
      <c r="A961" s="214" t="s">
        <v>54</v>
      </c>
      <c r="B961" s="215">
        <v>105123</v>
      </c>
      <c r="C961" s="215" t="s">
        <v>47</v>
      </c>
      <c r="D961" s="215" t="s">
        <v>48</v>
      </c>
      <c r="E961" s="215">
        <v>70454885</v>
      </c>
      <c r="F961" s="215">
        <v>30</v>
      </c>
      <c r="G961" s="215" t="s">
        <v>730</v>
      </c>
      <c r="H961" s="221" t="s">
        <v>1976</v>
      </c>
      <c r="I961" s="234" t="s">
        <v>978</v>
      </c>
      <c r="J961" s="207"/>
      <c r="K961" s="211">
        <v>5799.46</v>
      </c>
      <c r="L961" s="127" t="str">
        <f t="shared" si="135"/>
        <v>0070454885000030</v>
      </c>
      <c r="M961" s="127">
        <f t="shared" si="141"/>
        <v>16</v>
      </c>
      <c r="N961" s="127" t="str">
        <f t="shared" si="136"/>
        <v>00000000/Z_DVB</v>
      </c>
      <c r="O961" s="236">
        <f t="shared" si="137"/>
        <v>0</v>
      </c>
      <c r="P961" s="236">
        <f t="shared" si="142"/>
        <v>0</v>
      </c>
      <c r="Q961" s="236">
        <f t="shared" si="142"/>
        <v>0</v>
      </c>
      <c r="R961" s="236">
        <f t="shared" si="142"/>
        <v>0</v>
      </c>
      <c r="S961" s="238">
        <f>IF(O961=1,0,IF(P961=1,'WHT Rates - MPEG HEVC VIA'!$H$3,IF(Q961=1,'WHT Rates - MPEG HEVC VIA'!$H$11,IF(R961=1,'Via Summary'!$B$9,_xlfn.XLOOKUP(D961,'WHT Rates'!$B$4:$B$56,'WHT Rates'!$C$4:$C$56)/100))))</f>
        <v>0</v>
      </c>
      <c r="T961" s="244">
        <f t="shared" si="139"/>
        <v>0</v>
      </c>
      <c r="U961" s="238">
        <f>IF(O961=1,0,IF(P961=1,'WHT Rates - MPEG HEVC VIA'!$H$3,IF(Q961=1,'WHT Rates - MPEG HEVC VIA'!$H$11,IF(R961=1,'Via Summary'!$B$9,_xlfn.XLOOKUP(D961,'WHT Rates'!$B$4:$B$56,'WHT Rates'!$E$4:$E$56)/100))))</f>
        <v>0</v>
      </c>
      <c r="V961" s="244">
        <f t="shared" si="140"/>
        <v>0</v>
      </c>
      <c r="W961" s="251"/>
      <c r="X961" s="128">
        <f t="shared" si="143"/>
        <v>0</v>
      </c>
      <c r="Y961" s="128">
        <f t="shared" si="144"/>
        <v>0</v>
      </c>
      <c r="Z961" s="251"/>
      <c r="AA961" s="251"/>
      <c r="AB961" s="251"/>
    </row>
    <row r="962" spans="1:28" s="127" customFormat="1" x14ac:dyDescent="0.35">
      <c r="A962" s="214" t="s">
        <v>54</v>
      </c>
      <c r="B962" s="215">
        <v>105123</v>
      </c>
      <c r="C962" s="215" t="s">
        <v>47</v>
      </c>
      <c r="D962" s="215" t="s">
        <v>48</v>
      </c>
      <c r="E962" s="215">
        <v>70454885</v>
      </c>
      <c r="F962" s="215">
        <v>40</v>
      </c>
      <c r="G962" s="215" t="s">
        <v>730</v>
      </c>
      <c r="H962" s="221" t="s">
        <v>1977</v>
      </c>
      <c r="I962" s="234" t="s">
        <v>978</v>
      </c>
      <c r="J962" s="207"/>
      <c r="K962" s="211">
        <v>1093.18</v>
      </c>
      <c r="L962" s="127" t="str">
        <f t="shared" ref="L962:L1025" si="145">IF(LEN(F962)=2,CONCATENATE("00",E962,"0000",F962),CONCATENATE("00",E962,"000",F962))</f>
        <v>0070454885000040</v>
      </c>
      <c r="M962" s="127">
        <f t="shared" si="141"/>
        <v>16</v>
      </c>
      <c r="N962" s="127" t="str">
        <f t="shared" ref="N962:N1025" si="146">CONCATENATE("00000000/",G962)</f>
        <v>00000000/Z_DVB</v>
      </c>
      <c r="O962" s="236">
        <f t="shared" si="137"/>
        <v>0</v>
      </c>
      <c r="P962" s="236">
        <f t="shared" si="142"/>
        <v>0</v>
      </c>
      <c r="Q962" s="236">
        <f t="shared" si="142"/>
        <v>0</v>
      </c>
      <c r="R962" s="236">
        <f t="shared" si="142"/>
        <v>0</v>
      </c>
      <c r="S962" s="238">
        <f>IF(O962=1,0,IF(P962=1,'WHT Rates - MPEG HEVC VIA'!$H$3,IF(Q962=1,'WHT Rates - MPEG HEVC VIA'!$H$11,IF(R962=1,'Via Summary'!$B$9,_xlfn.XLOOKUP(D962,'WHT Rates'!$B$4:$B$56,'WHT Rates'!$C$4:$C$56)/100))))</f>
        <v>0</v>
      </c>
      <c r="T962" s="244">
        <f t="shared" si="139"/>
        <v>0</v>
      </c>
      <c r="U962" s="238">
        <f>IF(O962=1,0,IF(P962=1,'WHT Rates - MPEG HEVC VIA'!$H$3,IF(Q962=1,'WHT Rates - MPEG HEVC VIA'!$H$11,IF(R962=1,'Via Summary'!$B$9,_xlfn.XLOOKUP(D962,'WHT Rates'!$B$4:$B$56,'WHT Rates'!$E$4:$E$56)/100))))</f>
        <v>0</v>
      </c>
      <c r="V962" s="244">
        <f t="shared" si="140"/>
        <v>0</v>
      </c>
      <c r="W962" s="251"/>
      <c r="X962" s="128">
        <f t="shared" si="143"/>
        <v>0</v>
      </c>
      <c r="Y962" s="128">
        <f t="shared" si="144"/>
        <v>0</v>
      </c>
      <c r="Z962" s="251"/>
      <c r="AA962" s="251"/>
      <c r="AB962" s="251"/>
    </row>
    <row r="963" spans="1:28" s="127" customFormat="1" x14ac:dyDescent="0.35">
      <c r="A963" s="214" t="s">
        <v>54</v>
      </c>
      <c r="B963" s="215">
        <v>105123</v>
      </c>
      <c r="C963" s="215" t="s">
        <v>47</v>
      </c>
      <c r="D963" s="215" t="s">
        <v>48</v>
      </c>
      <c r="E963" s="215">
        <v>70454885</v>
      </c>
      <c r="F963" s="215">
        <v>50</v>
      </c>
      <c r="G963" s="215" t="s">
        <v>694</v>
      </c>
      <c r="H963" s="221" t="s">
        <v>1978</v>
      </c>
      <c r="I963" s="234" t="s">
        <v>978</v>
      </c>
      <c r="J963" s="207"/>
      <c r="K963" s="211">
        <v>422.7</v>
      </c>
      <c r="L963" s="127" t="str">
        <f t="shared" si="145"/>
        <v>0070454885000050</v>
      </c>
      <c r="M963" s="127">
        <f t="shared" si="141"/>
        <v>16</v>
      </c>
      <c r="N963" s="127" t="str">
        <f t="shared" si="146"/>
        <v>00000000/Z_DTV</v>
      </c>
      <c r="O963" s="236">
        <f t="shared" ref="O963:O994" si="147">IF($I963=O$1,1,0)</f>
        <v>0</v>
      </c>
      <c r="P963" s="236">
        <f t="shared" ref="P963:R994" si="148">IF($A963=P$1,1,0)</f>
        <v>0</v>
      </c>
      <c r="Q963" s="236">
        <f t="shared" si="148"/>
        <v>0</v>
      </c>
      <c r="R963" s="236">
        <f t="shared" si="148"/>
        <v>0</v>
      </c>
      <c r="S963" s="238">
        <f>IF(O963=1,0,IF(P963=1,'WHT Rates - MPEG HEVC VIA'!$H$3,IF(Q963=1,'WHT Rates - MPEG HEVC VIA'!$H$11,IF(R963=1,'Via Summary'!$B$9,_xlfn.XLOOKUP(D963,'WHT Rates'!$B$4:$B$56,'WHT Rates'!$C$4:$C$56)/100))))</f>
        <v>0</v>
      </c>
      <c r="T963" s="244">
        <f t="shared" ref="T963:T1026" si="149">J963*S963</f>
        <v>0</v>
      </c>
      <c r="U963" s="238">
        <f>IF(O963=1,0,IF(P963=1,'WHT Rates - MPEG HEVC VIA'!$H$3,IF(Q963=1,'WHT Rates - MPEG HEVC VIA'!$H$11,IF(R963=1,'Via Summary'!$B$9,_xlfn.XLOOKUP(D963,'WHT Rates'!$B$4:$B$56,'WHT Rates'!$E$4:$E$56)/100))))</f>
        <v>0</v>
      </c>
      <c r="V963" s="244">
        <f t="shared" ref="V963:V1026" si="150">K963*U963</f>
        <v>0</v>
      </c>
      <c r="W963" s="251"/>
      <c r="X963" s="128">
        <f t="shared" si="143"/>
        <v>0</v>
      </c>
      <c r="Y963" s="128">
        <f t="shared" si="144"/>
        <v>0</v>
      </c>
      <c r="Z963" s="251"/>
      <c r="AA963" s="251"/>
      <c r="AB963" s="251"/>
    </row>
    <row r="964" spans="1:28" s="127" customFormat="1" x14ac:dyDescent="0.35">
      <c r="A964" s="214" t="s">
        <v>54</v>
      </c>
      <c r="B964" s="215">
        <v>105123</v>
      </c>
      <c r="C964" s="215" t="s">
        <v>47</v>
      </c>
      <c r="D964" s="215" t="s">
        <v>48</v>
      </c>
      <c r="E964" s="215">
        <v>70454885</v>
      </c>
      <c r="F964" s="215">
        <v>60</v>
      </c>
      <c r="G964" s="215" t="s">
        <v>718</v>
      </c>
      <c r="H964" s="221" t="s">
        <v>1979</v>
      </c>
      <c r="I964" s="234" t="s">
        <v>978</v>
      </c>
      <c r="J964" s="207"/>
      <c r="K964" s="211">
        <v>10161.299999999999</v>
      </c>
      <c r="L964" s="127" t="str">
        <f t="shared" si="145"/>
        <v>0070454885000060</v>
      </c>
      <c r="M964" s="127">
        <f t="shared" ref="M964:M1027" si="151">LEN(L964)</f>
        <v>16</v>
      </c>
      <c r="N964" s="127" t="str">
        <f t="shared" si="146"/>
        <v>00000000/Z_DTB</v>
      </c>
      <c r="O964" s="236">
        <f t="shared" si="147"/>
        <v>0</v>
      </c>
      <c r="P964" s="236">
        <f t="shared" si="148"/>
        <v>0</v>
      </c>
      <c r="Q964" s="236">
        <f t="shared" si="148"/>
        <v>0</v>
      </c>
      <c r="R964" s="236">
        <f t="shared" si="148"/>
        <v>0</v>
      </c>
      <c r="S964" s="238">
        <f>IF(O964=1,0,IF(P964=1,'WHT Rates - MPEG HEVC VIA'!$H$3,IF(Q964=1,'WHT Rates - MPEG HEVC VIA'!$H$11,IF(R964=1,'Via Summary'!$B$9,_xlfn.XLOOKUP(D964,'WHT Rates'!$B$4:$B$56,'WHT Rates'!$C$4:$C$56)/100))))</f>
        <v>0</v>
      </c>
      <c r="T964" s="244">
        <f t="shared" si="149"/>
        <v>0</v>
      </c>
      <c r="U964" s="238">
        <f>IF(O964=1,0,IF(P964=1,'WHT Rates - MPEG HEVC VIA'!$H$3,IF(Q964=1,'WHT Rates - MPEG HEVC VIA'!$H$11,IF(R964=1,'Via Summary'!$B$9,_xlfn.XLOOKUP(D964,'WHT Rates'!$B$4:$B$56,'WHT Rates'!$E$4:$E$56)/100))))</f>
        <v>0</v>
      </c>
      <c r="V964" s="244">
        <f t="shared" si="150"/>
        <v>0</v>
      </c>
      <c r="W964" s="251"/>
      <c r="X964" s="128">
        <f t="shared" si="143"/>
        <v>0</v>
      </c>
      <c r="Y964" s="128">
        <f t="shared" si="144"/>
        <v>0</v>
      </c>
      <c r="Z964" s="251"/>
      <c r="AA964" s="251"/>
      <c r="AB964" s="251"/>
    </row>
    <row r="965" spans="1:28" s="127" customFormat="1" x14ac:dyDescent="0.35">
      <c r="A965" s="214" t="s">
        <v>74</v>
      </c>
      <c r="B965" s="215">
        <v>105199</v>
      </c>
      <c r="C965" s="215" t="s">
        <v>75</v>
      </c>
      <c r="D965" s="215" t="s">
        <v>76</v>
      </c>
      <c r="E965" s="215">
        <v>70454712</v>
      </c>
      <c r="F965" s="215">
        <v>10</v>
      </c>
      <c r="G965" s="215" t="s">
        <v>694</v>
      </c>
      <c r="H965" s="221" t="s">
        <v>1980</v>
      </c>
      <c r="I965" s="234" t="s">
        <v>978</v>
      </c>
      <c r="J965" s="207"/>
      <c r="K965" s="211">
        <v>19369.55</v>
      </c>
      <c r="L965" s="127" t="str">
        <f t="shared" si="145"/>
        <v>0070454712000010</v>
      </c>
      <c r="M965" s="127">
        <f t="shared" si="151"/>
        <v>16</v>
      </c>
      <c r="N965" s="127" t="str">
        <f t="shared" si="146"/>
        <v>00000000/Z_DTV</v>
      </c>
      <c r="O965" s="236">
        <f t="shared" si="147"/>
        <v>0</v>
      </c>
      <c r="P965" s="236">
        <f t="shared" si="148"/>
        <v>0</v>
      </c>
      <c r="Q965" s="236">
        <f t="shared" si="148"/>
        <v>0</v>
      </c>
      <c r="R965" s="236">
        <f t="shared" si="148"/>
        <v>0</v>
      </c>
      <c r="S965" s="238">
        <f>IF(O965=1,0,IF(P965=1,'WHT Rates - MPEG HEVC VIA'!$H$3,IF(Q965=1,'WHT Rates - MPEG HEVC VIA'!$H$11,IF(R965=1,'Via Summary'!$B$9,_xlfn.XLOOKUP(D965,'WHT Rates'!$B$4:$B$56,'WHT Rates'!$C$4:$C$56)/100))))</f>
        <v>0.08</v>
      </c>
      <c r="T965" s="244">
        <f t="shared" si="149"/>
        <v>0</v>
      </c>
      <c r="U965" s="238">
        <f>IF(O965=1,0,IF(P965=1,'WHT Rates - MPEG HEVC VIA'!$H$3,IF(Q965=1,'WHT Rates - MPEG HEVC VIA'!$H$11,IF(R965=1,'Via Summary'!$B$9,_xlfn.XLOOKUP(D965,'WHT Rates'!$B$4:$B$56,'WHT Rates'!$E$4:$E$56)/100))))</f>
        <v>0.05</v>
      </c>
      <c r="V965" s="244">
        <f t="shared" si="150"/>
        <v>968.47749999999996</v>
      </c>
      <c r="W965" s="251"/>
      <c r="X965" s="128">
        <f t="shared" si="143"/>
        <v>0</v>
      </c>
      <c r="Y965" s="128">
        <f t="shared" si="144"/>
        <v>-968.48</v>
      </c>
      <c r="Z965" s="251"/>
      <c r="AA965" s="251"/>
      <c r="AB965" s="251"/>
    </row>
    <row r="966" spans="1:28" s="127" customFormat="1" x14ac:dyDescent="0.35">
      <c r="A966" s="214" t="s">
        <v>916</v>
      </c>
      <c r="B966" s="215">
        <v>120681</v>
      </c>
      <c r="C966" s="215" t="s">
        <v>60</v>
      </c>
      <c r="D966" s="215" t="s">
        <v>61</v>
      </c>
      <c r="E966" s="215">
        <v>70455033</v>
      </c>
      <c r="F966" s="215">
        <v>10</v>
      </c>
      <c r="G966" s="215" t="s">
        <v>746</v>
      </c>
      <c r="H966" s="221" t="s">
        <v>1981</v>
      </c>
      <c r="I966" s="234" t="s">
        <v>980</v>
      </c>
      <c r="J966" s="207"/>
      <c r="K966" s="211">
        <v>50.76</v>
      </c>
      <c r="L966" s="127" t="str">
        <f t="shared" si="145"/>
        <v>0070455033000010</v>
      </c>
      <c r="M966" s="127">
        <f t="shared" si="151"/>
        <v>16</v>
      </c>
      <c r="N966" s="127" t="str">
        <f t="shared" si="146"/>
        <v>00000000/Z_SMD</v>
      </c>
      <c r="O966" s="236">
        <f t="shared" si="147"/>
        <v>0</v>
      </c>
      <c r="P966" s="236">
        <f t="shared" si="148"/>
        <v>0</v>
      </c>
      <c r="Q966" s="236">
        <f t="shared" si="148"/>
        <v>0</v>
      </c>
      <c r="R966" s="236">
        <f t="shared" si="148"/>
        <v>0</v>
      </c>
      <c r="S966" s="238">
        <f>IF(O966=1,0,IF(P966=1,'WHT Rates - MPEG HEVC VIA'!$H$3,IF(Q966=1,'WHT Rates - MPEG HEVC VIA'!$H$11,IF(R966=1,'Via Summary'!$B$9,_xlfn.XLOOKUP(D966,'WHT Rates'!$B$4:$B$56,'WHT Rates'!$C$4:$C$56)/100))))</f>
        <v>0</v>
      </c>
      <c r="T966" s="244">
        <f t="shared" si="149"/>
        <v>0</v>
      </c>
      <c r="U966" s="238">
        <f>IF(O966=1,0,IF(P966=1,'WHT Rates - MPEG HEVC VIA'!$H$3,IF(Q966=1,'WHT Rates - MPEG HEVC VIA'!$H$11,IF(R966=1,'Via Summary'!$B$9,_xlfn.XLOOKUP(D966,'WHT Rates'!$B$4:$B$56,'WHT Rates'!$E$4:$E$56)/100))))</f>
        <v>0.06</v>
      </c>
      <c r="V966" s="244">
        <f t="shared" si="150"/>
        <v>3.0455999999999999</v>
      </c>
      <c r="W966" s="251"/>
      <c r="X966" s="128">
        <f t="shared" si="143"/>
        <v>0</v>
      </c>
      <c r="Y966" s="128">
        <f t="shared" si="144"/>
        <v>-3.05</v>
      </c>
      <c r="Z966" s="251"/>
      <c r="AA966" s="251"/>
      <c r="AB966" s="251"/>
    </row>
    <row r="967" spans="1:28" s="127" customFormat="1" x14ac:dyDescent="0.35">
      <c r="A967" s="214" t="s">
        <v>319</v>
      </c>
      <c r="B967" s="215">
        <v>127284</v>
      </c>
      <c r="C967" s="215" t="s">
        <v>47</v>
      </c>
      <c r="D967" s="215" t="s">
        <v>48</v>
      </c>
      <c r="E967" s="215">
        <v>70454857</v>
      </c>
      <c r="F967" s="215">
        <v>10</v>
      </c>
      <c r="G967" s="215" t="s">
        <v>753</v>
      </c>
      <c r="H967" s="221" t="s">
        <v>1982</v>
      </c>
      <c r="I967" s="234" t="s">
        <v>978</v>
      </c>
      <c r="J967" s="207"/>
      <c r="K967" s="211">
        <v>53170</v>
      </c>
      <c r="L967" s="127" t="str">
        <f t="shared" si="145"/>
        <v>0070454857000010</v>
      </c>
      <c r="M967" s="127">
        <f t="shared" si="151"/>
        <v>16</v>
      </c>
      <c r="N967" s="127" t="str">
        <f t="shared" si="146"/>
        <v>00000000/Z_DVK</v>
      </c>
      <c r="O967" s="236">
        <f t="shared" si="147"/>
        <v>0</v>
      </c>
      <c r="P967" s="236">
        <f t="shared" si="148"/>
        <v>0</v>
      </c>
      <c r="Q967" s="236">
        <f t="shared" si="148"/>
        <v>0</v>
      </c>
      <c r="R967" s="236">
        <f t="shared" si="148"/>
        <v>0</v>
      </c>
      <c r="S967" s="238">
        <f>IF(O967=1,0,IF(P967=1,'WHT Rates - MPEG HEVC VIA'!$H$3,IF(Q967=1,'WHT Rates - MPEG HEVC VIA'!$H$11,IF(R967=1,'Via Summary'!$B$9,_xlfn.XLOOKUP(D967,'WHT Rates'!$B$4:$B$56,'WHT Rates'!$C$4:$C$56)/100))))</f>
        <v>0</v>
      </c>
      <c r="T967" s="244">
        <f t="shared" si="149"/>
        <v>0</v>
      </c>
      <c r="U967" s="238">
        <f>IF(O967=1,0,IF(P967=1,'WHT Rates - MPEG HEVC VIA'!$H$3,IF(Q967=1,'WHT Rates - MPEG HEVC VIA'!$H$11,IF(R967=1,'Via Summary'!$B$9,_xlfn.XLOOKUP(D967,'WHT Rates'!$B$4:$B$56,'WHT Rates'!$E$4:$E$56)/100))))</f>
        <v>0</v>
      </c>
      <c r="V967" s="244">
        <f t="shared" si="150"/>
        <v>0</v>
      </c>
      <c r="W967" s="251"/>
      <c r="X967" s="128">
        <f t="shared" si="143"/>
        <v>0</v>
      </c>
      <c r="Y967" s="128">
        <f t="shared" si="144"/>
        <v>0</v>
      </c>
      <c r="Z967" s="251"/>
      <c r="AA967" s="251"/>
      <c r="AB967" s="251"/>
    </row>
    <row r="968" spans="1:28" s="127" customFormat="1" x14ac:dyDescent="0.35">
      <c r="A968" s="214" t="s">
        <v>548</v>
      </c>
      <c r="B968" s="215">
        <v>105948</v>
      </c>
      <c r="C968" s="215" t="s">
        <v>136</v>
      </c>
      <c r="D968" s="215" t="s">
        <v>137</v>
      </c>
      <c r="E968" s="215">
        <v>70455053</v>
      </c>
      <c r="F968" s="215">
        <v>10</v>
      </c>
      <c r="G968" s="215" t="s">
        <v>725</v>
      </c>
      <c r="H968" s="221" t="s">
        <v>1983</v>
      </c>
      <c r="I968" s="234" t="s">
        <v>979</v>
      </c>
      <c r="J968" s="207">
        <v>10343.75</v>
      </c>
      <c r="K968" s="211"/>
      <c r="L968" s="127" t="str">
        <f t="shared" si="145"/>
        <v>0070455053000010</v>
      </c>
      <c r="M968" s="127">
        <f t="shared" si="151"/>
        <v>16</v>
      </c>
      <c r="N968" s="127" t="str">
        <f t="shared" si="146"/>
        <v>00000000/Z_DEC</v>
      </c>
      <c r="O968" s="236">
        <f t="shared" si="147"/>
        <v>0</v>
      </c>
      <c r="P968" s="236">
        <f t="shared" si="148"/>
        <v>0</v>
      </c>
      <c r="Q968" s="236">
        <f t="shared" si="148"/>
        <v>0</v>
      </c>
      <c r="R968" s="236">
        <f t="shared" si="148"/>
        <v>0</v>
      </c>
      <c r="S968" s="238">
        <f>IF(O968=1,0,IF(P968=1,'WHT Rates - MPEG HEVC VIA'!$H$3,IF(Q968=1,'WHT Rates - MPEG HEVC VIA'!$H$11,IF(R968=1,'Via Summary'!$B$9,_xlfn.XLOOKUP(D968,'WHT Rates'!$B$4:$B$56,'WHT Rates'!$C$4:$C$56)/100))))</f>
        <v>0</v>
      </c>
      <c r="T968" s="244">
        <f t="shared" si="149"/>
        <v>0</v>
      </c>
      <c r="U968" s="238">
        <f>IF(O968=1,0,IF(P968=1,'WHT Rates - MPEG HEVC VIA'!$H$3,IF(Q968=1,'WHT Rates - MPEG HEVC VIA'!$H$11,IF(R968=1,'Via Summary'!$B$9,_xlfn.XLOOKUP(D968,'WHT Rates'!$B$4:$B$56,'WHT Rates'!$E$4:$E$56)/100))))</f>
        <v>0</v>
      </c>
      <c r="V968" s="244">
        <f t="shared" si="150"/>
        <v>0</v>
      </c>
      <c r="W968" s="251"/>
      <c r="X968" s="128">
        <f t="shared" si="143"/>
        <v>0</v>
      </c>
      <c r="Y968" s="128">
        <f t="shared" si="144"/>
        <v>0</v>
      </c>
      <c r="Z968" s="251"/>
      <c r="AA968" s="251"/>
      <c r="AB968" s="251"/>
    </row>
    <row r="969" spans="1:28" s="127" customFormat="1" x14ac:dyDescent="0.35">
      <c r="A969" s="214" t="s">
        <v>548</v>
      </c>
      <c r="B969" s="215">
        <v>105948</v>
      </c>
      <c r="C969" s="215" t="s">
        <v>136</v>
      </c>
      <c r="D969" s="215" t="s">
        <v>137</v>
      </c>
      <c r="E969" s="215">
        <v>70455053</v>
      </c>
      <c r="F969" s="215">
        <v>20</v>
      </c>
      <c r="G969" s="215" t="s">
        <v>695</v>
      </c>
      <c r="H969" s="221" t="s">
        <v>1984</v>
      </c>
      <c r="I969" s="234" t="s">
        <v>979</v>
      </c>
      <c r="J969" s="207">
        <v>7652.25</v>
      </c>
      <c r="K969" s="211"/>
      <c r="L969" s="127" t="str">
        <f t="shared" si="145"/>
        <v>0070455053000020</v>
      </c>
      <c r="M969" s="127">
        <f t="shared" si="151"/>
        <v>16</v>
      </c>
      <c r="N969" s="127" t="str">
        <f t="shared" si="146"/>
        <v>00000000/Z_PEG</v>
      </c>
      <c r="O969" s="236">
        <f t="shared" si="147"/>
        <v>0</v>
      </c>
      <c r="P969" s="236">
        <f t="shared" si="148"/>
        <v>0</v>
      </c>
      <c r="Q969" s="236">
        <f t="shared" si="148"/>
        <v>0</v>
      </c>
      <c r="R969" s="236">
        <f t="shared" si="148"/>
        <v>0</v>
      </c>
      <c r="S969" s="238">
        <f>IF(O969=1,0,IF(P969=1,'WHT Rates - MPEG HEVC VIA'!$H$3,IF(Q969=1,'WHT Rates - MPEG HEVC VIA'!$H$11,IF(R969=1,'Via Summary'!$B$9,_xlfn.XLOOKUP(D969,'WHT Rates'!$B$4:$B$56,'WHT Rates'!$C$4:$C$56)/100))))</f>
        <v>0</v>
      </c>
      <c r="T969" s="244">
        <f t="shared" si="149"/>
        <v>0</v>
      </c>
      <c r="U969" s="238">
        <f>IF(O969=1,0,IF(P969=1,'WHT Rates - MPEG HEVC VIA'!$H$3,IF(Q969=1,'WHT Rates - MPEG HEVC VIA'!$H$11,IF(R969=1,'Via Summary'!$B$9,_xlfn.XLOOKUP(D969,'WHT Rates'!$B$4:$B$56,'WHT Rates'!$E$4:$E$56)/100))))</f>
        <v>0</v>
      </c>
      <c r="V969" s="244">
        <f t="shared" si="150"/>
        <v>0</v>
      </c>
      <c r="W969" s="251"/>
      <c r="X969" s="128">
        <f t="shared" si="143"/>
        <v>0</v>
      </c>
      <c r="Y969" s="128">
        <f t="shared" si="144"/>
        <v>0</v>
      </c>
      <c r="Z969" s="251"/>
      <c r="AA969" s="251"/>
      <c r="AB969" s="251"/>
    </row>
    <row r="970" spans="1:28" s="127" customFormat="1" x14ac:dyDescent="0.35">
      <c r="A970" s="214" t="s">
        <v>548</v>
      </c>
      <c r="B970" s="215">
        <v>105948</v>
      </c>
      <c r="C970" s="215" t="s">
        <v>136</v>
      </c>
      <c r="D970" s="215" t="s">
        <v>137</v>
      </c>
      <c r="E970" s="215">
        <v>70455066</v>
      </c>
      <c r="F970" s="215">
        <v>10</v>
      </c>
      <c r="G970" s="215" t="s">
        <v>736</v>
      </c>
      <c r="H970" s="221" t="s">
        <v>1985</v>
      </c>
      <c r="I970" s="234" t="s">
        <v>982</v>
      </c>
      <c r="J970" s="207">
        <v>186</v>
      </c>
      <c r="K970" s="211"/>
      <c r="L970" s="127" t="str">
        <f t="shared" si="145"/>
        <v>0070455066000010</v>
      </c>
      <c r="M970" s="127">
        <f t="shared" si="151"/>
        <v>16</v>
      </c>
      <c r="N970" s="127" t="str">
        <f t="shared" si="146"/>
        <v>00000000/Z_DSNR</v>
      </c>
      <c r="O970" s="236">
        <f t="shared" si="147"/>
        <v>0</v>
      </c>
      <c r="P970" s="236">
        <f t="shared" si="148"/>
        <v>0</v>
      </c>
      <c r="Q970" s="236">
        <f t="shared" si="148"/>
        <v>0</v>
      </c>
      <c r="R970" s="236">
        <f t="shared" si="148"/>
        <v>0</v>
      </c>
      <c r="S970" s="238">
        <f>IF(O970=1,0,IF(P970=1,'WHT Rates - MPEG HEVC VIA'!$H$3,IF(Q970=1,'WHT Rates - MPEG HEVC VIA'!$H$11,IF(R970=1,'Via Summary'!$B$9,_xlfn.XLOOKUP(D970,'WHT Rates'!$B$4:$B$56,'WHT Rates'!$C$4:$C$56)/100))))</f>
        <v>0</v>
      </c>
      <c r="T970" s="244">
        <f t="shared" si="149"/>
        <v>0</v>
      </c>
      <c r="U970" s="238">
        <f>IF(O970=1,0,IF(P970=1,'WHT Rates - MPEG HEVC VIA'!$H$3,IF(Q970=1,'WHT Rates - MPEG HEVC VIA'!$H$11,IF(R970=1,'Via Summary'!$B$9,_xlfn.XLOOKUP(D970,'WHT Rates'!$B$4:$B$56,'WHT Rates'!$E$4:$E$56)/100))))</f>
        <v>0</v>
      </c>
      <c r="V970" s="244">
        <f t="shared" si="150"/>
        <v>0</v>
      </c>
      <c r="W970" s="251"/>
      <c r="X970" s="128">
        <f t="shared" si="143"/>
        <v>0</v>
      </c>
      <c r="Y970" s="128">
        <f t="shared" si="144"/>
        <v>0</v>
      </c>
      <c r="Z970" s="251"/>
      <c r="AA970" s="251"/>
      <c r="AB970" s="251"/>
    </row>
    <row r="971" spans="1:28" s="127" customFormat="1" x14ac:dyDescent="0.35">
      <c r="A971" s="214" t="s">
        <v>518</v>
      </c>
      <c r="B971" s="215">
        <v>105132</v>
      </c>
      <c r="C971" s="215" t="s">
        <v>60</v>
      </c>
      <c r="D971" s="215" t="s">
        <v>61</v>
      </c>
      <c r="E971" s="215">
        <v>70454954</v>
      </c>
      <c r="F971" s="215">
        <v>10</v>
      </c>
      <c r="G971" s="215" t="s">
        <v>757</v>
      </c>
      <c r="H971" s="221" t="s">
        <v>1986</v>
      </c>
      <c r="I971" s="234" t="s">
        <v>978</v>
      </c>
      <c r="J971" s="207"/>
      <c r="K971" s="211">
        <v>1682.6</v>
      </c>
      <c r="L971" s="127" t="str">
        <f t="shared" si="145"/>
        <v>0070454954000010</v>
      </c>
      <c r="M971" s="127">
        <f t="shared" si="151"/>
        <v>16</v>
      </c>
      <c r="N971" s="127" t="str">
        <f t="shared" si="146"/>
        <v>00000000/Z_DVT</v>
      </c>
      <c r="O971" s="236">
        <f t="shared" si="147"/>
        <v>0</v>
      </c>
      <c r="P971" s="236">
        <f t="shared" si="148"/>
        <v>0</v>
      </c>
      <c r="Q971" s="236">
        <f t="shared" si="148"/>
        <v>0</v>
      </c>
      <c r="R971" s="236">
        <f t="shared" si="148"/>
        <v>0</v>
      </c>
      <c r="S971" s="238">
        <f>IF(O971=1,0,IF(P971=1,'WHT Rates - MPEG HEVC VIA'!$H$3,IF(Q971=1,'WHT Rates - MPEG HEVC VIA'!$H$11,IF(R971=1,'Via Summary'!$B$9,_xlfn.XLOOKUP(D971,'WHT Rates'!$B$4:$B$56,'WHT Rates'!$C$4:$C$56)/100))))</f>
        <v>0</v>
      </c>
      <c r="T971" s="244">
        <f t="shared" si="149"/>
        <v>0</v>
      </c>
      <c r="U971" s="238">
        <f>IF(O971=1,0,IF(P971=1,'WHT Rates - MPEG HEVC VIA'!$H$3,IF(Q971=1,'WHT Rates - MPEG HEVC VIA'!$H$11,IF(R971=1,'Via Summary'!$B$9,_xlfn.XLOOKUP(D971,'WHT Rates'!$B$4:$B$56,'WHT Rates'!$E$4:$E$56)/100))))</f>
        <v>0.06</v>
      </c>
      <c r="V971" s="244">
        <f t="shared" si="150"/>
        <v>100.95599999999999</v>
      </c>
      <c r="W971" s="251"/>
      <c r="X971" s="128">
        <f t="shared" si="143"/>
        <v>0</v>
      </c>
      <c r="Y971" s="128">
        <f t="shared" si="144"/>
        <v>-100.96</v>
      </c>
      <c r="Z971" s="251"/>
      <c r="AA971" s="251"/>
      <c r="AB971" s="251"/>
    </row>
    <row r="972" spans="1:28" s="127" customFormat="1" x14ac:dyDescent="0.35">
      <c r="A972" s="214" t="s">
        <v>113</v>
      </c>
      <c r="B972" s="215">
        <v>105331</v>
      </c>
      <c r="C972" s="215" t="s">
        <v>98</v>
      </c>
      <c r="D972" s="215" t="s">
        <v>99</v>
      </c>
      <c r="E972" s="215">
        <v>70455017</v>
      </c>
      <c r="F972" s="215">
        <v>10</v>
      </c>
      <c r="G972" s="215" t="s">
        <v>719</v>
      </c>
      <c r="H972" s="221" t="s">
        <v>1987</v>
      </c>
      <c r="I972" s="234" t="s">
        <v>978</v>
      </c>
      <c r="J972" s="207"/>
      <c r="K972" s="211">
        <v>38.700000000000003</v>
      </c>
      <c r="L972" s="127" t="str">
        <f t="shared" si="145"/>
        <v>0070455017000010</v>
      </c>
      <c r="M972" s="127">
        <f t="shared" si="151"/>
        <v>16</v>
      </c>
      <c r="N972" s="127" t="str">
        <f t="shared" si="146"/>
        <v>00000000/Z_STB</v>
      </c>
      <c r="O972" s="236">
        <f t="shared" si="147"/>
        <v>0</v>
      </c>
      <c r="P972" s="236">
        <f t="shared" si="148"/>
        <v>0</v>
      </c>
      <c r="Q972" s="236">
        <f t="shared" si="148"/>
        <v>0</v>
      </c>
      <c r="R972" s="236">
        <f t="shared" si="148"/>
        <v>0</v>
      </c>
      <c r="S972" s="238">
        <f>IF(O972=1,0,IF(P972=1,'WHT Rates - MPEG HEVC VIA'!$H$3,IF(Q972=1,'WHT Rates - MPEG HEVC VIA'!$H$11,IF(R972=1,'Via Summary'!$B$9,_xlfn.XLOOKUP(D972,'WHT Rates'!$B$4:$B$56,'WHT Rates'!$C$4:$C$56)/100))))</f>
        <v>0.16500000000000001</v>
      </c>
      <c r="T972" s="244">
        <f t="shared" si="149"/>
        <v>0</v>
      </c>
      <c r="U972" s="238">
        <f>IF(O972=1,0,IF(P972=1,'WHT Rates - MPEG HEVC VIA'!$H$3,IF(Q972=1,'WHT Rates - MPEG HEVC VIA'!$H$11,IF(R972=1,'Via Summary'!$B$9,_xlfn.XLOOKUP(D972,'WHT Rates'!$B$4:$B$56,'WHT Rates'!$E$4:$E$56)/100))))</f>
        <v>0.1</v>
      </c>
      <c r="V972" s="244">
        <f t="shared" si="150"/>
        <v>3.8700000000000006</v>
      </c>
      <c r="W972" s="251"/>
      <c r="X972" s="128">
        <f t="shared" si="143"/>
        <v>0</v>
      </c>
      <c r="Y972" s="128">
        <f t="shared" si="144"/>
        <v>-3.87</v>
      </c>
      <c r="Z972" s="251"/>
      <c r="AA972" s="251"/>
      <c r="AB972" s="251"/>
    </row>
    <row r="973" spans="1:28" s="127" customFormat="1" x14ac:dyDescent="0.35">
      <c r="A973" s="214" t="s">
        <v>245</v>
      </c>
      <c r="B973" s="215">
        <v>117786</v>
      </c>
      <c r="C973" s="215" t="s">
        <v>246</v>
      </c>
      <c r="D973" s="215" t="s">
        <v>247</v>
      </c>
      <c r="E973" s="215">
        <v>70399326</v>
      </c>
      <c r="F973" s="215">
        <v>10</v>
      </c>
      <c r="G973" s="215" t="s">
        <v>694</v>
      </c>
      <c r="H973" s="221" t="s">
        <v>547</v>
      </c>
      <c r="I973" s="234" t="s">
        <v>979</v>
      </c>
      <c r="J973" s="207"/>
      <c r="K973" s="211">
        <v>-50000</v>
      </c>
      <c r="L973" s="127" t="str">
        <f t="shared" si="145"/>
        <v>0070399326000010</v>
      </c>
      <c r="M973" s="127">
        <f t="shared" si="151"/>
        <v>16</v>
      </c>
      <c r="N973" s="127" t="str">
        <f t="shared" si="146"/>
        <v>00000000/Z_DTV</v>
      </c>
      <c r="O973" s="236">
        <f t="shared" si="147"/>
        <v>0</v>
      </c>
      <c r="P973" s="236">
        <f t="shared" si="148"/>
        <v>0</v>
      </c>
      <c r="Q973" s="236">
        <f t="shared" si="148"/>
        <v>0</v>
      </c>
      <c r="R973" s="236">
        <f t="shared" si="148"/>
        <v>0</v>
      </c>
      <c r="S973" s="238">
        <f>IF(O973=1,0,IF(P973=1,'WHT Rates - MPEG HEVC VIA'!$H$3,IF(Q973=1,'WHT Rates - MPEG HEVC VIA'!$H$11,IF(R973=1,'Via Summary'!$B$9,_xlfn.XLOOKUP(D973,'WHT Rates'!$B$4:$B$56,'WHT Rates'!$C$4:$C$56)/100))))</f>
        <v>0</v>
      </c>
      <c r="T973" s="244">
        <f t="shared" si="149"/>
        <v>0</v>
      </c>
      <c r="U973" s="238">
        <f>IF(O973=1,0,IF(P973=1,'WHT Rates - MPEG HEVC VIA'!$H$3,IF(Q973=1,'WHT Rates - MPEG HEVC VIA'!$H$11,IF(R973=1,'Via Summary'!$B$9,_xlfn.XLOOKUP(D973,'WHT Rates'!$B$4:$B$56,'WHT Rates'!$E$4:$E$56)/100))))</f>
        <v>0</v>
      </c>
      <c r="V973" s="244">
        <f t="shared" si="150"/>
        <v>0</v>
      </c>
      <c r="W973" s="251"/>
      <c r="X973" s="128">
        <f t="shared" si="143"/>
        <v>0</v>
      </c>
      <c r="Y973" s="128">
        <f t="shared" si="144"/>
        <v>0</v>
      </c>
      <c r="Z973" s="251"/>
      <c r="AA973" s="251"/>
      <c r="AB973" s="251"/>
    </row>
    <row r="974" spans="1:28" s="127" customFormat="1" x14ac:dyDescent="0.35">
      <c r="A974" s="214" t="s">
        <v>245</v>
      </c>
      <c r="B974" s="215">
        <v>117786</v>
      </c>
      <c r="C974" s="215" t="s">
        <v>246</v>
      </c>
      <c r="D974" s="215" t="s">
        <v>247</v>
      </c>
      <c r="E974" s="215">
        <v>70403855</v>
      </c>
      <c r="F974" s="215">
        <v>10</v>
      </c>
      <c r="G974" s="215" t="s">
        <v>694</v>
      </c>
      <c r="H974" s="221" t="s">
        <v>546</v>
      </c>
      <c r="I974" s="234" t="s">
        <v>979</v>
      </c>
      <c r="J974" s="207"/>
      <c r="K974" s="211">
        <v>50000</v>
      </c>
      <c r="L974" s="127" t="str">
        <f t="shared" si="145"/>
        <v>0070403855000010</v>
      </c>
      <c r="M974" s="127">
        <f t="shared" si="151"/>
        <v>16</v>
      </c>
      <c r="N974" s="127" t="str">
        <f t="shared" si="146"/>
        <v>00000000/Z_DTV</v>
      </c>
      <c r="O974" s="236">
        <f t="shared" si="147"/>
        <v>0</v>
      </c>
      <c r="P974" s="236">
        <f t="shared" si="148"/>
        <v>0</v>
      </c>
      <c r="Q974" s="236">
        <f t="shared" si="148"/>
        <v>0</v>
      </c>
      <c r="R974" s="236">
        <f t="shared" si="148"/>
        <v>0</v>
      </c>
      <c r="S974" s="238">
        <f>IF(O974=1,0,IF(P974=1,'WHT Rates - MPEG HEVC VIA'!$H$3,IF(Q974=1,'WHT Rates - MPEG HEVC VIA'!$H$11,IF(R974=1,'Via Summary'!$B$9,_xlfn.XLOOKUP(D974,'WHT Rates'!$B$4:$B$56,'WHT Rates'!$C$4:$C$56)/100))))</f>
        <v>0</v>
      </c>
      <c r="T974" s="244">
        <f t="shared" si="149"/>
        <v>0</v>
      </c>
      <c r="U974" s="238">
        <f>IF(O974=1,0,IF(P974=1,'WHT Rates - MPEG HEVC VIA'!$H$3,IF(Q974=1,'WHT Rates - MPEG HEVC VIA'!$H$11,IF(R974=1,'Via Summary'!$B$9,_xlfn.XLOOKUP(D974,'WHT Rates'!$B$4:$B$56,'WHT Rates'!$E$4:$E$56)/100))))</f>
        <v>0</v>
      </c>
      <c r="V974" s="244">
        <f t="shared" si="150"/>
        <v>0</v>
      </c>
      <c r="W974" s="251"/>
      <c r="X974" s="128">
        <f t="shared" si="143"/>
        <v>0</v>
      </c>
      <c r="Y974" s="128">
        <f t="shared" si="144"/>
        <v>0</v>
      </c>
      <c r="Z974" s="251"/>
      <c r="AA974" s="251"/>
      <c r="AB974" s="251"/>
    </row>
    <row r="975" spans="1:28" s="127" customFormat="1" x14ac:dyDescent="0.35">
      <c r="A975" s="214" t="s">
        <v>313</v>
      </c>
      <c r="B975" s="215">
        <v>126488</v>
      </c>
      <c r="C975" s="215" t="s">
        <v>123</v>
      </c>
      <c r="D975" s="215" t="s">
        <v>124</v>
      </c>
      <c r="E975" s="215">
        <v>70455062</v>
      </c>
      <c r="F975" s="215">
        <v>10</v>
      </c>
      <c r="G975" s="215" t="s">
        <v>749</v>
      </c>
      <c r="H975" s="221" t="s">
        <v>1988</v>
      </c>
      <c r="I975" s="234" t="s">
        <v>979</v>
      </c>
      <c r="J975" s="207"/>
      <c r="K975" s="211">
        <v>12600</v>
      </c>
      <c r="L975" s="127" t="str">
        <f t="shared" si="145"/>
        <v>0070455062000010</v>
      </c>
      <c r="M975" s="127">
        <f t="shared" si="151"/>
        <v>16</v>
      </c>
      <c r="N975" s="127" t="str">
        <f t="shared" si="146"/>
        <v>00000000/Z_MBL</v>
      </c>
      <c r="O975" s="236">
        <f t="shared" si="147"/>
        <v>0</v>
      </c>
      <c r="P975" s="236">
        <f t="shared" si="148"/>
        <v>0</v>
      </c>
      <c r="Q975" s="236">
        <f t="shared" si="148"/>
        <v>0</v>
      </c>
      <c r="R975" s="236">
        <f t="shared" si="148"/>
        <v>0</v>
      </c>
      <c r="S975" s="238">
        <f>IF(O975=1,0,IF(P975=1,'WHT Rates - MPEG HEVC VIA'!$H$3,IF(Q975=1,'WHT Rates - MPEG HEVC VIA'!$H$11,IF(R975=1,'Via Summary'!$B$9,_xlfn.XLOOKUP(D975,'WHT Rates'!$B$4:$B$56,'WHT Rates'!$C$4:$C$56)/100))))</f>
        <v>0.1</v>
      </c>
      <c r="T975" s="244">
        <f t="shared" si="149"/>
        <v>0</v>
      </c>
      <c r="U975" s="238">
        <f>IF(O975=1,0,IF(P975=1,'WHT Rates - MPEG HEVC VIA'!$H$3,IF(Q975=1,'WHT Rates - MPEG HEVC VIA'!$H$11,IF(R975=1,'Via Summary'!$B$9,_xlfn.XLOOKUP(D975,'WHT Rates'!$B$4:$B$56,'WHT Rates'!$E$4:$E$56)/100))))</f>
        <v>0.1</v>
      </c>
      <c r="V975" s="244">
        <f t="shared" si="150"/>
        <v>1260</v>
      </c>
      <c r="W975" s="251"/>
      <c r="X975" s="128">
        <f t="shared" si="143"/>
        <v>0</v>
      </c>
      <c r="Y975" s="128">
        <f t="shared" si="144"/>
        <v>-1260</v>
      </c>
      <c r="Z975" s="251"/>
      <c r="AA975" s="251"/>
      <c r="AB975" s="251"/>
    </row>
    <row r="976" spans="1:28" s="127" customFormat="1" x14ac:dyDescent="0.35">
      <c r="A976" s="214" t="s">
        <v>257</v>
      </c>
      <c r="B976" s="215">
        <v>119582</v>
      </c>
      <c r="C976" s="215" t="s">
        <v>258</v>
      </c>
      <c r="D976" s="215" t="s">
        <v>259</v>
      </c>
      <c r="E976" s="215">
        <v>70399075</v>
      </c>
      <c r="F976" s="215">
        <v>10</v>
      </c>
      <c r="G976" s="215" t="s">
        <v>757</v>
      </c>
      <c r="H976" s="221" t="s">
        <v>545</v>
      </c>
      <c r="I976" s="234" t="s">
        <v>978</v>
      </c>
      <c r="J976" s="207">
        <v>-136298.4</v>
      </c>
      <c r="K976" s="211"/>
      <c r="L976" s="127" t="str">
        <f t="shared" si="145"/>
        <v>0070399075000010</v>
      </c>
      <c r="M976" s="127">
        <f t="shared" si="151"/>
        <v>16</v>
      </c>
      <c r="N976" s="127" t="str">
        <f t="shared" si="146"/>
        <v>00000000/Z_DVT</v>
      </c>
      <c r="O976" s="236">
        <f t="shared" si="147"/>
        <v>0</v>
      </c>
      <c r="P976" s="236">
        <f t="shared" si="148"/>
        <v>0</v>
      </c>
      <c r="Q976" s="236">
        <f t="shared" si="148"/>
        <v>0</v>
      </c>
      <c r="R976" s="236">
        <f t="shared" si="148"/>
        <v>0</v>
      </c>
      <c r="S976" s="238">
        <f>IF(O976=1,0,IF(P976=1,'WHT Rates - MPEG HEVC VIA'!$H$3,IF(Q976=1,'WHT Rates - MPEG HEVC VIA'!$H$11,IF(R976=1,'Via Summary'!$B$9,_xlfn.XLOOKUP(D976,'WHT Rates'!$B$4:$B$56,'WHT Rates'!$C$4:$C$56)/100))))</f>
        <v>0.05</v>
      </c>
      <c r="T976" s="244">
        <f t="shared" si="149"/>
        <v>-6814.92</v>
      </c>
      <c r="U976" s="238">
        <f>IF(O976=1,0,IF(P976=1,'WHT Rates - MPEG HEVC VIA'!$H$3,IF(Q976=1,'WHT Rates - MPEG HEVC VIA'!$H$11,IF(R976=1,'Via Summary'!$B$9,_xlfn.XLOOKUP(D976,'WHT Rates'!$B$4:$B$56,'WHT Rates'!$E$4:$E$56)/100))))</f>
        <v>0.1</v>
      </c>
      <c r="V976" s="244">
        <f t="shared" si="150"/>
        <v>0</v>
      </c>
      <c r="W976" s="251"/>
      <c r="X976" s="128">
        <f t="shared" si="143"/>
        <v>6814.92</v>
      </c>
      <c r="Y976" s="128">
        <f t="shared" si="144"/>
        <v>0</v>
      </c>
      <c r="Z976" s="251"/>
      <c r="AA976" s="251"/>
      <c r="AB976" s="251"/>
    </row>
    <row r="977" spans="1:28" s="127" customFormat="1" x14ac:dyDescent="0.35">
      <c r="A977" s="214" t="s">
        <v>257</v>
      </c>
      <c r="B977" s="215">
        <v>119582</v>
      </c>
      <c r="C977" s="215" t="s">
        <v>258</v>
      </c>
      <c r="D977" s="215" t="s">
        <v>259</v>
      </c>
      <c r="E977" s="215">
        <v>70405127</v>
      </c>
      <c r="F977" s="215">
        <v>10</v>
      </c>
      <c r="G977" s="215" t="s">
        <v>757</v>
      </c>
      <c r="H977" s="221" t="s">
        <v>544</v>
      </c>
      <c r="I977" s="234" t="s">
        <v>978</v>
      </c>
      <c r="J977" s="207">
        <v>136298.4</v>
      </c>
      <c r="K977" s="211"/>
      <c r="L977" s="127" t="str">
        <f t="shared" si="145"/>
        <v>0070405127000010</v>
      </c>
      <c r="M977" s="127">
        <f t="shared" si="151"/>
        <v>16</v>
      </c>
      <c r="N977" s="127" t="str">
        <f t="shared" si="146"/>
        <v>00000000/Z_DVT</v>
      </c>
      <c r="O977" s="236">
        <f t="shared" si="147"/>
        <v>0</v>
      </c>
      <c r="P977" s="236">
        <f t="shared" si="148"/>
        <v>0</v>
      </c>
      <c r="Q977" s="236">
        <f t="shared" si="148"/>
        <v>0</v>
      </c>
      <c r="R977" s="236">
        <f t="shared" si="148"/>
        <v>0</v>
      </c>
      <c r="S977" s="238">
        <f>IF(O977=1,0,IF(P977=1,'WHT Rates - MPEG HEVC VIA'!$H$3,IF(Q977=1,'WHT Rates - MPEG HEVC VIA'!$H$11,IF(R977=1,'Via Summary'!$B$9,_xlfn.XLOOKUP(D977,'WHT Rates'!$B$4:$B$56,'WHT Rates'!$C$4:$C$56)/100))))</f>
        <v>0.05</v>
      </c>
      <c r="T977" s="244">
        <f t="shared" si="149"/>
        <v>6814.92</v>
      </c>
      <c r="U977" s="238">
        <f>IF(O977=1,0,IF(P977=1,'WHT Rates - MPEG HEVC VIA'!$H$3,IF(Q977=1,'WHT Rates - MPEG HEVC VIA'!$H$11,IF(R977=1,'Via Summary'!$B$9,_xlfn.XLOOKUP(D977,'WHT Rates'!$B$4:$B$56,'WHT Rates'!$E$4:$E$56)/100))))</f>
        <v>0.1</v>
      </c>
      <c r="V977" s="244">
        <f t="shared" si="150"/>
        <v>0</v>
      </c>
      <c r="W977" s="251"/>
      <c r="X977" s="128">
        <f t="shared" si="143"/>
        <v>-6814.92</v>
      </c>
      <c r="Y977" s="128">
        <f t="shared" si="144"/>
        <v>0</v>
      </c>
      <c r="Z977" s="251"/>
      <c r="AA977" s="251"/>
      <c r="AB977" s="251"/>
    </row>
    <row r="978" spans="1:28" s="127" customFormat="1" x14ac:dyDescent="0.35">
      <c r="A978" s="214" t="s">
        <v>257</v>
      </c>
      <c r="B978" s="215">
        <v>119582</v>
      </c>
      <c r="C978" s="215" t="s">
        <v>258</v>
      </c>
      <c r="D978" s="215" t="s">
        <v>259</v>
      </c>
      <c r="E978" s="215">
        <v>70454844</v>
      </c>
      <c r="F978" s="215">
        <v>10</v>
      </c>
      <c r="G978" s="215" t="s">
        <v>757</v>
      </c>
      <c r="H978" s="221" t="s">
        <v>1989</v>
      </c>
      <c r="I978" s="234" t="s">
        <v>978</v>
      </c>
      <c r="J978" s="207">
        <v>61491.6</v>
      </c>
      <c r="K978" s="211"/>
      <c r="L978" s="127" t="str">
        <f t="shared" si="145"/>
        <v>0070454844000010</v>
      </c>
      <c r="M978" s="127">
        <f t="shared" si="151"/>
        <v>16</v>
      </c>
      <c r="N978" s="127" t="str">
        <f t="shared" si="146"/>
        <v>00000000/Z_DVT</v>
      </c>
      <c r="O978" s="236">
        <f t="shared" si="147"/>
        <v>0</v>
      </c>
      <c r="P978" s="236">
        <f t="shared" si="148"/>
        <v>0</v>
      </c>
      <c r="Q978" s="236">
        <f t="shared" si="148"/>
        <v>0</v>
      </c>
      <c r="R978" s="236">
        <f t="shared" si="148"/>
        <v>0</v>
      </c>
      <c r="S978" s="238">
        <f>IF(O978=1,0,IF(P978=1,'WHT Rates - MPEG HEVC VIA'!$H$3,IF(Q978=1,'WHT Rates - MPEG HEVC VIA'!$H$11,IF(R978=1,'Via Summary'!$B$9,_xlfn.XLOOKUP(D978,'WHT Rates'!$B$4:$B$56,'WHT Rates'!$C$4:$C$56)/100))))</f>
        <v>0.05</v>
      </c>
      <c r="T978" s="244">
        <f t="shared" si="149"/>
        <v>3074.58</v>
      </c>
      <c r="U978" s="238">
        <f>IF(O978=1,0,IF(P978=1,'WHT Rates - MPEG HEVC VIA'!$H$3,IF(Q978=1,'WHT Rates - MPEG HEVC VIA'!$H$11,IF(R978=1,'Via Summary'!$B$9,_xlfn.XLOOKUP(D978,'WHT Rates'!$B$4:$B$56,'WHT Rates'!$E$4:$E$56)/100))))</f>
        <v>0.1</v>
      </c>
      <c r="V978" s="244">
        <f t="shared" si="150"/>
        <v>0</v>
      </c>
      <c r="W978" s="251"/>
      <c r="X978" s="128">
        <f t="shared" si="143"/>
        <v>-3074.58</v>
      </c>
      <c r="Y978" s="128">
        <f t="shared" si="144"/>
        <v>0</v>
      </c>
      <c r="Z978" s="251"/>
      <c r="AA978" s="251"/>
      <c r="AB978" s="251"/>
    </row>
    <row r="979" spans="1:28" s="127" customFormat="1" x14ac:dyDescent="0.35">
      <c r="A979" s="214" t="s">
        <v>608</v>
      </c>
      <c r="B979" s="215">
        <v>113851</v>
      </c>
      <c r="C979" s="215" t="s">
        <v>136</v>
      </c>
      <c r="D979" s="215" t="s">
        <v>137</v>
      </c>
      <c r="E979" s="215">
        <v>70454852</v>
      </c>
      <c r="F979" s="215">
        <v>10</v>
      </c>
      <c r="G979" s="215" t="s">
        <v>725</v>
      </c>
      <c r="H979" s="221" t="s">
        <v>1990</v>
      </c>
      <c r="I979" s="234" t="s">
        <v>979</v>
      </c>
      <c r="J979" s="207">
        <v>157</v>
      </c>
      <c r="K979" s="211"/>
      <c r="L979" s="127" t="str">
        <f t="shared" si="145"/>
        <v>0070454852000010</v>
      </c>
      <c r="M979" s="127">
        <f t="shared" si="151"/>
        <v>16</v>
      </c>
      <c r="N979" s="127" t="str">
        <f t="shared" si="146"/>
        <v>00000000/Z_DEC</v>
      </c>
      <c r="O979" s="236">
        <f t="shared" si="147"/>
        <v>0</v>
      </c>
      <c r="P979" s="236">
        <f t="shared" si="148"/>
        <v>0</v>
      </c>
      <c r="Q979" s="236">
        <f t="shared" si="148"/>
        <v>0</v>
      </c>
      <c r="R979" s="236">
        <f t="shared" si="148"/>
        <v>0</v>
      </c>
      <c r="S979" s="238">
        <f>IF(O979=1,0,IF(P979=1,'WHT Rates - MPEG HEVC VIA'!$H$3,IF(Q979=1,'WHT Rates - MPEG HEVC VIA'!$H$11,IF(R979=1,'Via Summary'!$B$9,_xlfn.XLOOKUP(D979,'WHT Rates'!$B$4:$B$56,'WHT Rates'!$C$4:$C$56)/100))))</f>
        <v>0</v>
      </c>
      <c r="T979" s="244">
        <f t="shared" si="149"/>
        <v>0</v>
      </c>
      <c r="U979" s="238">
        <f>IF(O979=1,0,IF(P979=1,'WHT Rates - MPEG HEVC VIA'!$H$3,IF(Q979=1,'WHT Rates - MPEG HEVC VIA'!$H$11,IF(R979=1,'Via Summary'!$B$9,_xlfn.XLOOKUP(D979,'WHT Rates'!$B$4:$B$56,'WHT Rates'!$E$4:$E$56)/100))))</f>
        <v>0</v>
      </c>
      <c r="V979" s="244">
        <f t="shared" si="150"/>
        <v>0</v>
      </c>
      <c r="W979" s="251"/>
      <c r="X979" s="128">
        <f t="shared" si="143"/>
        <v>0</v>
      </c>
      <c r="Y979" s="128">
        <f t="shared" si="144"/>
        <v>0</v>
      </c>
      <c r="Z979" s="251"/>
      <c r="AA979" s="251"/>
      <c r="AB979" s="251"/>
    </row>
    <row r="980" spans="1:28" s="127" customFormat="1" x14ac:dyDescent="0.35">
      <c r="A980" s="214" t="s">
        <v>519</v>
      </c>
      <c r="B980" s="215">
        <v>112800</v>
      </c>
      <c r="C980" s="215" t="s">
        <v>29</v>
      </c>
      <c r="D980" s="215" t="s">
        <v>30</v>
      </c>
      <c r="E980" s="215">
        <v>70454738</v>
      </c>
      <c r="F980" s="215">
        <v>10</v>
      </c>
      <c r="G980" s="215" t="s">
        <v>757</v>
      </c>
      <c r="H980" s="221" t="s">
        <v>1991</v>
      </c>
      <c r="I980" s="234" t="s">
        <v>979</v>
      </c>
      <c r="J980" s="207">
        <v>15001.41</v>
      </c>
      <c r="K980" s="211"/>
      <c r="L980" s="127" t="str">
        <f t="shared" si="145"/>
        <v>0070454738000010</v>
      </c>
      <c r="M980" s="127">
        <f t="shared" si="151"/>
        <v>16</v>
      </c>
      <c r="N980" s="127" t="str">
        <f t="shared" si="146"/>
        <v>00000000/Z_DVT</v>
      </c>
      <c r="O980" s="236">
        <f t="shared" si="147"/>
        <v>0</v>
      </c>
      <c r="P980" s="236">
        <f t="shared" si="148"/>
        <v>0</v>
      </c>
      <c r="Q980" s="236">
        <f t="shared" si="148"/>
        <v>0</v>
      </c>
      <c r="R980" s="236">
        <f t="shared" si="148"/>
        <v>0</v>
      </c>
      <c r="S980" s="238">
        <f>IF(O980=1,0,IF(P980=1,'WHT Rates - MPEG HEVC VIA'!$H$3,IF(Q980=1,'WHT Rates - MPEG HEVC VIA'!$H$11,IF(R980=1,'Via Summary'!$B$9,_xlfn.XLOOKUP(D980,'WHT Rates'!$B$4:$B$56,'WHT Rates'!$C$4:$C$56)/100))))</f>
        <v>4.9500000000000002E-2</v>
      </c>
      <c r="T980" s="244">
        <f t="shared" si="149"/>
        <v>742.569795</v>
      </c>
      <c r="U980" s="238">
        <f>IF(O980=1,0,IF(P980=1,'WHT Rates - MPEG HEVC VIA'!$H$3,IF(Q980=1,'WHT Rates - MPEG HEVC VIA'!$H$11,IF(R980=1,'Via Summary'!$B$9,_xlfn.XLOOKUP(D980,'WHT Rates'!$B$4:$B$56,'WHT Rates'!$E$4:$E$56)/100))))</f>
        <v>0.03</v>
      </c>
      <c r="V980" s="244">
        <f t="shared" si="150"/>
        <v>0</v>
      </c>
      <c r="W980" s="251"/>
      <c r="X980" s="128">
        <f t="shared" si="143"/>
        <v>-742.57</v>
      </c>
      <c r="Y980" s="128">
        <f t="shared" si="144"/>
        <v>0</v>
      </c>
      <c r="Z980" s="251"/>
      <c r="AA980" s="251"/>
      <c r="AB980" s="251"/>
    </row>
    <row r="981" spans="1:28" s="127" customFormat="1" x14ac:dyDescent="0.35">
      <c r="A981" s="214" t="s">
        <v>519</v>
      </c>
      <c r="B981" s="215">
        <v>112800</v>
      </c>
      <c r="C981" s="215" t="s">
        <v>29</v>
      </c>
      <c r="D981" s="215" t="s">
        <v>30</v>
      </c>
      <c r="E981" s="215">
        <v>70454738</v>
      </c>
      <c r="F981" s="215">
        <v>20</v>
      </c>
      <c r="G981" s="215" t="s">
        <v>757</v>
      </c>
      <c r="H981" s="221" t="s">
        <v>1992</v>
      </c>
      <c r="I981" s="234" t="s">
        <v>979</v>
      </c>
      <c r="J981" s="207">
        <v>162984.47</v>
      </c>
      <c r="K981" s="211"/>
      <c r="L981" s="127" t="str">
        <f t="shared" si="145"/>
        <v>0070454738000020</v>
      </c>
      <c r="M981" s="127">
        <f t="shared" si="151"/>
        <v>16</v>
      </c>
      <c r="N981" s="127" t="str">
        <f t="shared" si="146"/>
        <v>00000000/Z_DVT</v>
      </c>
      <c r="O981" s="236">
        <f t="shared" si="147"/>
        <v>0</v>
      </c>
      <c r="P981" s="236">
        <f t="shared" si="148"/>
        <v>0</v>
      </c>
      <c r="Q981" s="236">
        <f t="shared" si="148"/>
        <v>0</v>
      </c>
      <c r="R981" s="236">
        <f t="shared" si="148"/>
        <v>0</v>
      </c>
      <c r="S981" s="238">
        <f>IF(O981=1,0,IF(P981=1,'WHT Rates - MPEG HEVC VIA'!$H$3,IF(Q981=1,'WHT Rates - MPEG HEVC VIA'!$H$11,IF(R981=1,'Via Summary'!$B$9,_xlfn.XLOOKUP(D981,'WHT Rates'!$B$4:$B$56,'WHT Rates'!$C$4:$C$56)/100))))</f>
        <v>4.9500000000000002E-2</v>
      </c>
      <c r="T981" s="244">
        <f t="shared" si="149"/>
        <v>8067.7312650000003</v>
      </c>
      <c r="U981" s="238">
        <f>IF(O981=1,0,IF(P981=1,'WHT Rates - MPEG HEVC VIA'!$H$3,IF(Q981=1,'WHT Rates - MPEG HEVC VIA'!$H$11,IF(R981=1,'Via Summary'!$B$9,_xlfn.XLOOKUP(D981,'WHT Rates'!$B$4:$B$56,'WHT Rates'!$E$4:$E$56)/100))))</f>
        <v>0.03</v>
      </c>
      <c r="V981" s="244">
        <f t="shared" si="150"/>
        <v>0</v>
      </c>
      <c r="W981" s="251"/>
      <c r="X981" s="128">
        <f t="shared" si="143"/>
        <v>-8067.73</v>
      </c>
      <c r="Y981" s="128">
        <f t="shared" si="144"/>
        <v>0</v>
      </c>
      <c r="Z981" s="251"/>
      <c r="AA981" s="251"/>
      <c r="AB981" s="251"/>
    </row>
    <row r="982" spans="1:28" s="127" customFormat="1" x14ac:dyDescent="0.35">
      <c r="A982" s="214" t="s">
        <v>519</v>
      </c>
      <c r="B982" s="215">
        <v>112800</v>
      </c>
      <c r="C982" s="215" t="s">
        <v>29</v>
      </c>
      <c r="D982" s="215" t="s">
        <v>30</v>
      </c>
      <c r="E982" s="215">
        <v>70454738</v>
      </c>
      <c r="F982" s="215">
        <v>30</v>
      </c>
      <c r="G982" s="215" t="s">
        <v>757</v>
      </c>
      <c r="H982" s="221" t="s">
        <v>1993</v>
      </c>
      <c r="I982" s="234" t="s">
        <v>979</v>
      </c>
      <c r="J982" s="207">
        <v>114062.85</v>
      </c>
      <c r="K982" s="211"/>
      <c r="L982" s="127" t="str">
        <f t="shared" si="145"/>
        <v>0070454738000030</v>
      </c>
      <c r="M982" s="127">
        <f t="shared" si="151"/>
        <v>16</v>
      </c>
      <c r="N982" s="127" t="str">
        <f t="shared" si="146"/>
        <v>00000000/Z_DVT</v>
      </c>
      <c r="O982" s="236">
        <f t="shared" si="147"/>
        <v>0</v>
      </c>
      <c r="P982" s="236">
        <f t="shared" si="148"/>
        <v>0</v>
      </c>
      <c r="Q982" s="236">
        <f t="shared" si="148"/>
        <v>0</v>
      </c>
      <c r="R982" s="236">
        <f t="shared" si="148"/>
        <v>0</v>
      </c>
      <c r="S982" s="238">
        <f>IF(O982=1,0,IF(P982=1,'WHT Rates - MPEG HEVC VIA'!$H$3,IF(Q982=1,'WHT Rates - MPEG HEVC VIA'!$H$11,IF(R982=1,'Via Summary'!$B$9,_xlfn.XLOOKUP(D982,'WHT Rates'!$B$4:$B$56,'WHT Rates'!$C$4:$C$56)/100))))</f>
        <v>4.9500000000000002E-2</v>
      </c>
      <c r="T982" s="244">
        <f t="shared" si="149"/>
        <v>5646.1110750000007</v>
      </c>
      <c r="U982" s="238">
        <f>IF(O982=1,0,IF(P982=1,'WHT Rates - MPEG HEVC VIA'!$H$3,IF(Q982=1,'WHT Rates - MPEG HEVC VIA'!$H$11,IF(R982=1,'Via Summary'!$B$9,_xlfn.XLOOKUP(D982,'WHT Rates'!$B$4:$B$56,'WHT Rates'!$E$4:$E$56)/100))))</f>
        <v>0.03</v>
      </c>
      <c r="V982" s="244">
        <f t="shared" si="150"/>
        <v>0</v>
      </c>
      <c r="W982" s="251"/>
      <c r="X982" s="128">
        <f t="shared" si="143"/>
        <v>-5646.11</v>
      </c>
      <c r="Y982" s="128">
        <f t="shared" si="144"/>
        <v>0</v>
      </c>
      <c r="Z982" s="251"/>
      <c r="AA982" s="251"/>
      <c r="AB982" s="251"/>
    </row>
    <row r="983" spans="1:28" s="127" customFormat="1" x14ac:dyDescent="0.35">
      <c r="A983" s="214" t="s">
        <v>519</v>
      </c>
      <c r="B983" s="215">
        <v>112800</v>
      </c>
      <c r="C983" s="215" t="s">
        <v>29</v>
      </c>
      <c r="D983" s="215" t="s">
        <v>30</v>
      </c>
      <c r="E983" s="215">
        <v>70454738</v>
      </c>
      <c r="F983" s="215">
        <v>40</v>
      </c>
      <c r="G983" s="215" t="s">
        <v>700</v>
      </c>
      <c r="H983" s="221" t="s">
        <v>1994</v>
      </c>
      <c r="I983" s="234" t="s">
        <v>979</v>
      </c>
      <c r="J983" s="207">
        <v>164988.1</v>
      </c>
      <c r="K983" s="211"/>
      <c r="L983" s="127" t="str">
        <f t="shared" si="145"/>
        <v>0070454738000040</v>
      </c>
      <c r="M983" s="127">
        <f t="shared" si="151"/>
        <v>16</v>
      </c>
      <c r="N983" s="127" t="str">
        <f t="shared" si="146"/>
        <v>00000000/Z_DMA</v>
      </c>
      <c r="O983" s="236">
        <f t="shared" si="147"/>
        <v>0</v>
      </c>
      <c r="P983" s="236">
        <f t="shared" si="148"/>
        <v>0</v>
      </c>
      <c r="Q983" s="236">
        <f t="shared" si="148"/>
        <v>0</v>
      </c>
      <c r="R983" s="236">
        <f t="shared" si="148"/>
        <v>0</v>
      </c>
      <c r="S983" s="238">
        <f>IF(O983=1,0,IF(P983=1,'WHT Rates - MPEG HEVC VIA'!$H$3,IF(Q983=1,'WHT Rates - MPEG HEVC VIA'!$H$11,IF(R983=1,'Via Summary'!$B$9,_xlfn.XLOOKUP(D983,'WHT Rates'!$B$4:$B$56,'WHT Rates'!$C$4:$C$56)/100))))</f>
        <v>4.9500000000000002E-2</v>
      </c>
      <c r="T983" s="244">
        <f t="shared" si="149"/>
        <v>8166.9109500000004</v>
      </c>
      <c r="U983" s="238">
        <f>IF(O983=1,0,IF(P983=1,'WHT Rates - MPEG HEVC VIA'!$H$3,IF(Q983=1,'WHT Rates - MPEG HEVC VIA'!$H$11,IF(R983=1,'Via Summary'!$B$9,_xlfn.XLOOKUP(D983,'WHT Rates'!$B$4:$B$56,'WHT Rates'!$E$4:$E$56)/100))))</f>
        <v>0.03</v>
      </c>
      <c r="V983" s="244">
        <f t="shared" si="150"/>
        <v>0</v>
      </c>
      <c r="W983" s="251"/>
      <c r="X983" s="128">
        <f t="shared" si="143"/>
        <v>-8166.91</v>
      </c>
      <c r="Y983" s="128">
        <f t="shared" si="144"/>
        <v>0</v>
      </c>
      <c r="Z983" s="251"/>
      <c r="AA983" s="251"/>
      <c r="AB983" s="251"/>
    </row>
    <row r="984" spans="1:28" s="127" customFormat="1" x14ac:dyDescent="0.35">
      <c r="A984" s="214" t="s">
        <v>519</v>
      </c>
      <c r="B984" s="215">
        <v>112800</v>
      </c>
      <c r="C984" s="215" t="s">
        <v>29</v>
      </c>
      <c r="D984" s="215" t="s">
        <v>30</v>
      </c>
      <c r="E984" s="215">
        <v>70454738</v>
      </c>
      <c r="F984" s="215">
        <v>50</v>
      </c>
      <c r="G984" s="215" t="s">
        <v>700</v>
      </c>
      <c r="H984" s="221" t="s">
        <v>1995</v>
      </c>
      <c r="I984" s="234" t="s">
        <v>979</v>
      </c>
      <c r="J984" s="207">
        <v>311672.38</v>
      </c>
      <c r="K984" s="211"/>
      <c r="L984" s="127" t="str">
        <f t="shared" si="145"/>
        <v>0070454738000050</v>
      </c>
      <c r="M984" s="127">
        <f t="shared" si="151"/>
        <v>16</v>
      </c>
      <c r="N984" s="127" t="str">
        <f t="shared" si="146"/>
        <v>00000000/Z_DMA</v>
      </c>
      <c r="O984" s="236">
        <f t="shared" si="147"/>
        <v>0</v>
      </c>
      <c r="P984" s="236">
        <f t="shared" si="148"/>
        <v>0</v>
      </c>
      <c r="Q984" s="236">
        <f t="shared" si="148"/>
        <v>0</v>
      </c>
      <c r="R984" s="236">
        <f t="shared" si="148"/>
        <v>0</v>
      </c>
      <c r="S984" s="238">
        <f>IF(O984=1,0,IF(P984=1,'WHT Rates - MPEG HEVC VIA'!$H$3,IF(Q984=1,'WHT Rates - MPEG HEVC VIA'!$H$11,IF(R984=1,'Via Summary'!$B$9,_xlfn.XLOOKUP(D984,'WHT Rates'!$B$4:$B$56,'WHT Rates'!$C$4:$C$56)/100))))</f>
        <v>4.9500000000000002E-2</v>
      </c>
      <c r="T984" s="244">
        <f t="shared" si="149"/>
        <v>15427.782810000001</v>
      </c>
      <c r="U984" s="238">
        <f>IF(O984=1,0,IF(P984=1,'WHT Rates - MPEG HEVC VIA'!$H$3,IF(Q984=1,'WHT Rates - MPEG HEVC VIA'!$H$11,IF(R984=1,'Via Summary'!$B$9,_xlfn.XLOOKUP(D984,'WHT Rates'!$B$4:$B$56,'WHT Rates'!$E$4:$E$56)/100))))</f>
        <v>0.03</v>
      </c>
      <c r="V984" s="244">
        <f t="shared" si="150"/>
        <v>0</v>
      </c>
      <c r="W984" s="251"/>
      <c r="X984" s="128">
        <f t="shared" si="143"/>
        <v>-15427.78</v>
      </c>
      <c r="Y984" s="128">
        <f t="shared" si="144"/>
        <v>0</v>
      </c>
      <c r="Z984" s="251"/>
      <c r="AA984" s="251"/>
      <c r="AB984" s="251"/>
    </row>
    <row r="985" spans="1:28" s="127" customFormat="1" x14ac:dyDescent="0.35">
      <c r="A985" s="214" t="s">
        <v>519</v>
      </c>
      <c r="B985" s="215">
        <v>112800</v>
      </c>
      <c r="C985" s="215" t="s">
        <v>29</v>
      </c>
      <c r="D985" s="215" t="s">
        <v>30</v>
      </c>
      <c r="E985" s="215">
        <v>70454738</v>
      </c>
      <c r="F985" s="215">
        <v>60</v>
      </c>
      <c r="G985" s="215" t="s">
        <v>700</v>
      </c>
      <c r="H985" s="221" t="s">
        <v>1996</v>
      </c>
      <c r="I985" s="234" t="s">
        <v>979</v>
      </c>
      <c r="J985" s="207">
        <v>123565</v>
      </c>
      <c r="K985" s="211"/>
      <c r="L985" s="127" t="str">
        <f t="shared" si="145"/>
        <v>0070454738000060</v>
      </c>
      <c r="M985" s="127">
        <f t="shared" si="151"/>
        <v>16</v>
      </c>
      <c r="N985" s="127" t="str">
        <f t="shared" si="146"/>
        <v>00000000/Z_DMA</v>
      </c>
      <c r="O985" s="236">
        <f t="shared" si="147"/>
        <v>0</v>
      </c>
      <c r="P985" s="236">
        <f t="shared" si="148"/>
        <v>0</v>
      </c>
      <c r="Q985" s="236">
        <f t="shared" si="148"/>
        <v>0</v>
      </c>
      <c r="R985" s="236">
        <f t="shared" si="148"/>
        <v>0</v>
      </c>
      <c r="S985" s="238">
        <f>IF(O985=1,0,IF(P985=1,'WHT Rates - MPEG HEVC VIA'!$H$3,IF(Q985=1,'WHT Rates - MPEG HEVC VIA'!$H$11,IF(R985=1,'Via Summary'!$B$9,_xlfn.XLOOKUP(D985,'WHT Rates'!$B$4:$B$56,'WHT Rates'!$C$4:$C$56)/100))))</f>
        <v>4.9500000000000002E-2</v>
      </c>
      <c r="T985" s="244">
        <f t="shared" si="149"/>
        <v>6116.4675000000007</v>
      </c>
      <c r="U985" s="238">
        <f>IF(O985=1,0,IF(P985=1,'WHT Rates - MPEG HEVC VIA'!$H$3,IF(Q985=1,'WHT Rates - MPEG HEVC VIA'!$H$11,IF(R985=1,'Via Summary'!$B$9,_xlfn.XLOOKUP(D985,'WHT Rates'!$B$4:$B$56,'WHT Rates'!$E$4:$E$56)/100))))</f>
        <v>0.03</v>
      </c>
      <c r="V985" s="244">
        <f t="shared" si="150"/>
        <v>0</v>
      </c>
      <c r="W985" s="251"/>
      <c r="X985" s="128">
        <f t="shared" si="143"/>
        <v>-6116.47</v>
      </c>
      <c r="Y985" s="128">
        <f t="shared" si="144"/>
        <v>0</v>
      </c>
      <c r="Z985" s="251"/>
      <c r="AA985" s="251"/>
      <c r="AB985" s="251"/>
    </row>
    <row r="986" spans="1:28" s="127" customFormat="1" x14ac:dyDescent="0.35">
      <c r="A986" s="214" t="s">
        <v>43</v>
      </c>
      <c r="B986" s="215">
        <v>105085</v>
      </c>
      <c r="C986" s="215" t="s">
        <v>24</v>
      </c>
      <c r="D986" s="215" t="s">
        <v>25</v>
      </c>
      <c r="E986" s="215">
        <v>70454732</v>
      </c>
      <c r="F986" s="215">
        <v>10</v>
      </c>
      <c r="G986" s="215" t="s">
        <v>706</v>
      </c>
      <c r="H986" s="221" t="s">
        <v>1997</v>
      </c>
      <c r="I986" s="234" t="s">
        <v>979</v>
      </c>
      <c r="J986" s="207">
        <v>9315.1299999999992</v>
      </c>
      <c r="K986" s="211"/>
      <c r="L986" s="127" t="str">
        <f t="shared" si="145"/>
        <v>0070454732000010</v>
      </c>
      <c r="M986" s="127">
        <f t="shared" si="151"/>
        <v>16</v>
      </c>
      <c r="N986" s="127" t="str">
        <f t="shared" si="146"/>
        <v>00000000/Z_CSD</v>
      </c>
      <c r="O986" s="236">
        <f t="shared" si="147"/>
        <v>0</v>
      </c>
      <c r="P986" s="236">
        <f t="shared" si="148"/>
        <v>0</v>
      </c>
      <c r="Q986" s="236">
        <f t="shared" si="148"/>
        <v>0</v>
      </c>
      <c r="R986" s="236">
        <f t="shared" si="148"/>
        <v>0</v>
      </c>
      <c r="S986" s="238">
        <f>IF(O986=1,0,IF(P986=1,'WHT Rates - MPEG HEVC VIA'!$H$3,IF(Q986=1,'WHT Rates - MPEG HEVC VIA'!$H$11,IF(R986=1,'Via Summary'!$B$9,_xlfn.XLOOKUP(D986,'WHT Rates'!$B$4:$B$56,'WHT Rates'!$C$4:$C$56)/100))))</f>
        <v>0.1</v>
      </c>
      <c r="T986" s="244">
        <f t="shared" si="149"/>
        <v>931.51299999999992</v>
      </c>
      <c r="U986" s="238">
        <f>IF(O986=1,0,IF(P986=1,'WHT Rates - MPEG HEVC VIA'!$H$3,IF(Q986=1,'WHT Rates - MPEG HEVC VIA'!$H$11,IF(R986=1,'Via Summary'!$B$9,_xlfn.XLOOKUP(D986,'WHT Rates'!$B$4:$B$56,'WHT Rates'!$E$4:$E$56)/100))))</f>
        <v>0.1</v>
      </c>
      <c r="V986" s="244">
        <f t="shared" si="150"/>
        <v>0</v>
      </c>
      <c r="W986" s="251"/>
      <c r="X986" s="128">
        <f t="shared" si="143"/>
        <v>-931.51</v>
      </c>
      <c r="Y986" s="128">
        <f t="shared" si="144"/>
        <v>0</v>
      </c>
      <c r="Z986" s="251"/>
      <c r="AA986" s="251"/>
      <c r="AB986" s="251"/>
    </row>
    <row r="987" spans="1:28" s="127" customFormat="1" x14ac:dyDescent="0.35">
      <c r="A987" s="214" t="s">
        <v>43</v>
      </c>
      <c r="B987" s="215">
        <v>105085</v>
      </c>
      <c r="C987" s="215" t="s">
        <v>24</v>
      </c>
      <c r="D987" s="215" t="s">
        <v>25</v>
      </c>
      <c r="E987" s="215">
        <v>70454732</v>
      </c>
      <c r="F987" s="215">
        <v>20</v>
      </c>
      <c r="G987" s="215" t="s">
        <v>706</v>
      </c>
      <c r="H987" s="221" t="s">
        <v>1998</v>
      </c>
      <c r="I987" s="234" t="s">
        <v>979</v>
      </c>
      <c r="J987" s="207">
        <v>1847.34</v>
      </c>
      <c r="K987" s="211"/>
      <c r="L987" s="127" t="str">
        <f t="shared" si="145"/>
        <v>0070454732000020</v>
      </c>
      <c r="M987" s="127">
        <f t="shared" si="151"/>
        <v>16</v>
      </c>
      <c r="N987" s="127" t="str">
        <f t="shared" si="146"/>
        <v>00000000/Z_CSD</v>
      </c>
      <c r="O987" s="236">
        <f t="shared" si="147"/>
        <v>0</v>
      </c>
      <c r="P987" s="236">
        <f t="shared" si="148"/>
        <v>0</v>
      </c>
      <c r="Q987" s="236">
        <f t="shared" si="148"/>
        <v>0</v>
      </c>
      <c r="R987" s="236">
        <f t="shared" si="148"/>
        <v>0</v>
      </c>
      <c r="S987" s="238">
        <f>IF(O987=1,0,IF(P987=1,'WHT Rates - MPEG HEVC VIA'!$H$3,IF(Q987=1,'WHT Rates - MPEG HEVC VIA'!$H$11,IF(R987=1,'Via Summary'!$B$9,_xlfn.XLOOKUP(D987,'WHT Rates'!$B$4:$B$56,'WHT Rates'!$C$4:$C$56)/100))))</f>
        <v>0.1</v>
      </c>
      <c r="T987" s="244">
        <f t="shared" si="149"/>
        <v>184.73400000000001</v>
      </c>
      <c r="U987" s="238">
        <f>IF(O987=1,0,IF(P987=1,'WHT Rates - MPEG HEVC VIA'!$H$3,IF(Q987=1,'WHT Rates - MPEG HEVC VIA'!$H$11,IF(R987=1,'Via Summary'!$B$9,_xlfn.XLOOKUP(D987,'WHT Rates'!$B$4:$B$56,'WHT Rates'!$E$4:$E$56)/100))))</f>
        <v>0.1</v>
      </c>
      <c r="V987" s="244">
        <f t="shared" si="150"/>
        <v>0</v>
      </c>
      <c r="W987" s="251"/>
      <c r="X987" s="128">
        <f t="shared" si="143"/>
        <v>-184.73</v>
      </c>
      <c r="Y987" s="128">
        <f t="shared" si="144"/>
        <v>0</v>
      </c>
      <c r="Z987" s="251"/>
      <c r="AA987" s="251"/>
      <c r="AB987" s="251"/>
    </row>
    <row r="988" spans="1:28" s="127" customFormat="1" x14ac:dyDescent="0.35">
      <c r="A988" s="214" t="s">
        <v>43</v>
      </c>
      <c r="B988" s="215">
        <v>105085</v>
      </c>
      <c r="C988" s="215" t="s">
        <v>24</v>
      </c>
      <c r="D988" s="215" t="s">
        <v>25</v>
      </c>
      <c r="E988" s="215">
        <v>70454732</v>
      </c>
      <c r="F988" s="215">
        <v>30</v>
      </c>
      <c r="G988" s="215" t="s">
        <v>706</v>
      </c>
      <c r="H988" s="221" t="s">
        <v>1999</v>
      </c>
      <c r="I988" s="234" t="s">
        <v>979</v>
      </c>
      <c r="J988" s="207">
        <v>1742.62</v>
      </c>
      <c r="K988" s="211"/>
      <c r="L988" s="127" t="str">
        <f t="shared" si="145"/>
        <v>0070454732000030</v>
      </c>
      <c r="M988" s="127">
        <f t="shared" si="151"/>
        <v>16</v>
      </c>
      <c r="N988" s="127" t="str">
        <f t="shared" si="146"/>
        <v>00000000/Z_CSD</v>
      </c>
      <c r="O988" s="236">
        <f t="shared" si="147"/>
        <v>0</v>
      </c>
      <c r="P988" s="236">
        <f t="shared" si="148"/>
        <v>0</v>
      </c>
      <c r="Q988" s="236">
        <f t="shared" si="148"/>
        <v>0</v>
      </c>
      <c r="R988" s="236">
        <f t="shared" si="148"/>
        <v>0</v>
      </c>
      <c r="S988" s="238">
        <f>IF(O988=1,0,IF(P988=1,'WHT Rates - MPEG HEVC VIA'!$H$3,IF(Q988=1,'WHT Rates - MPEG HEVC VIA'!$H$11,IF(R988=1,'Via Summary'!$B$9,_xlfn.XLOOKUP(D988,'WHT Rates'!$B$4:$B$56,'WHT Rates'!$C$4:$C$56)/100))))</f>
        <v>0.1</v>
      </c>
      <c r="T988" s="244">
        <f t="shared" si="149"/>
        <v>174.262</v>
      </c>
      <c r="U988" s="238">
        <f>IF(O988=1,0,IF(P988=1,'WHT Rates - MPEG HEVC VIA'!$H$3,IF(Q988=1,'WHT Rates - MPEG HEVC VIA'!$H$11,IF(R988=1,'Via Summary'!$B$9,_xlfn.XLOOKUP(D988,'WHT Rates'!$B$4:$B$56,'WHT Rates'!$E$4:$E$56)/100))))</f>
        <v>0.1</v>
      </c>
      <c r="V988" s="244">
        <f t="shared" si="150"/>
        <v>0</v>
      </c>
      <c r="W988" s="251"/>
      <c r="X988" s="128">
        <f t="shared" si="143"/>
        <v>-174.26</v>
      </c>
      <c r="Y988" s="128">
        <f t="shared" si="144"/>
        <v>0</v>
      </c>
      <c r="Z988" s="251"/>
      <c r="AA988" s="251"/>
      <c r="AB988" s="251"/>
    </row>
    <row r="989" spans="1:28" s="127" customFormat="1" x14ac:dyDescent="0.35">
      <c r="A989" s="214" t="s">
        <v>43</v>
      </c>
      <c r="B989" s="215">
        <v>105085</v>
      </c>
      <c r="C989" s="215" t="s">
        <v>24</v>
      </c>
      <c r="D989" s="215" t="s">
        <v>25</v>
      </c>
      <c r="E989" s="215">
        <v>70454732</v>
      </c>
      <c r="F989" s="215">
        <v>40</v>
      </c>
      <c r="G989" s="215" t="s">
        <v>706</v>
      </c>
      <c r="H989" s="221" t="s">
        <v>2000</v>
      </c>
      <c r="I989" s="234" t="s">
        <v>979</v>
      </c>
      <c r="J989" s="207">
        <v>9093.34</v>
      </c>
      <c r="K989" s="211"/>
      <c r="L989" s="127" t="str">
        <f t="shared" si="145"/>
        <v>0070454732000040</v>
      </c>
      <c r="M989" s="127">
        <f t="shared" si="151"/>
        <v>16</v>
      </c>
      <c r="N989" s="127" t="str">
        <f t="shared" si="146"/>
        <v>00000000/Z_CSD</v>
      </c>
      <c r="O989" s="236">
        <f t="shared" si="147"/>
        <v>0</v>
      </c>
      <c r="P989" s="236">
        <f t="shared" si="148"/>
        <v>0</v>
      </c>
      <c r="Q989" s="236">
        <f t="shared" si="148"/>
        <v>0</v>
      </c>
      <c r="R989" s="236">
        <f t="shared" si="148"/>
        <v>0</v>
      </c>
      <c r="S989" s="238">
        <f>IF(O989=1,0,IF(P989=1,'WHT Rates - MPEG HEVC VIA'!$H$3,IF(Q989=1,'WHT Rates - MPEG HEVC VIA'!$H$11,IF(R989=1,'Via Summary'!$B$9,_xlfn.XLOOKUP(D989,'WHT Rates'!$B$4:$B$56,'WHT Rates'!$C$4:$C$56)/100))))</f>
        <v>0.1</v>
      </c>
      <c r="T989" s="244">
        <f t="shared" si="149"/>
        <v>909.33400000000006</v>
      </c>
      <c r="U989" s="238">
        <f>IF(O989=1,0,IF(P989=1,'WHT Rates - MPEG HEVC VIA'!$H$3,IF(Q989=1,'WHT Rates - MPEG HEVC VIA'!$H$11,IF(R989=1,'Via Summary'!$B$9,_xlfn.XLOOKUP(D989,'WHT Rates'!$B$4:$B$56,'WHT Rates'!$E$4:$E$56)/100))))</f>
        <v>0.1</v>
      </c>
      <c r="V989" s="244">
        <f t="shared" si="150"/>
        <v>0</v>
      </c>
      <c r="W989" s="251"/>
      <c r="X989" s="128">
        <f t="shared" si="143"/>
        <v>-909.33</v>
      </c>
      <c r="Y989" s="128">
        <f t="shared" si="144"/>
        <v>0</v>
      </c>
      <c r="Z989" s="251"/>
      <c r="AA989" s="251"/>
      <c r="AB989" s="251"/>
    </row>
    <row r="990" spans="1:28" s="127" customFormat="1" x14ac:dyDescent="0.35">
      <c r="A990" s="214" t="s">
        <v>43</v>
      </c>
      <c r="B990" s="215">
        <v>105085</v>
      </c>
      <c r="C990" s="215" t="s">
        <v>24</v>
      </c>
      <c r="D990" s="215" t="s">
        <v>25</v>
      </c>
      <c r="E990" s="215">
        <v>70454732</v>
      </c>
      <c r="F990" s="215">
        <v>50</v>
      </c>
      <c r="G990" s="215" t="s">
        <v>706</v>
      </c>
      <c r="H990" s="221" t="s">
        <v>2001</v>
      </c>
      <c r="I990" s="234" t="s">
        <v>979</v>
      </c>
      <c r="J990" s="207">
        <v>1901.06</v>
      </c>
      <c r="K990" s="211"/>
      <c r="L990" s="127" t="str">
        <f t="shared" si="145"/>
        <v>0070454732000050</v>
      </c>
      <c r="M990" s="127">
        <f t="shared" si="151"/>
        <v>16</v>
      </c>
      <c r="N990" s="127" t="str">
        <f t="shared" si="146"/>
        <v>00000000/Z_CSD</v>
      </c>
      <c r="O990" s="236">
        <f t="shared" si="147"/>
        <v>0</v>
      </c>
      <c r="P990" s="236">
        <f t="shared" si="148"/>
        <v>0</v>
      </c>
      <c r="Q990" s="236">
        <f t="shared" si="148"/>
        <v>0</v>
      </c>
      <c r="R990" s="236">
        <f t="shared" si="148"/>
        <v>0</v>
      </c>
      <c r="S990" s="238">
        <f>IF(O990=1,0,IF(P990=1,'WHT Rates - MPEG HEVC VIA'!$H$3,IF(Q990=1,'WHT Rates - MPEG HEVC VIA'!$H$11,IF(R990=1,'Via Summary'!$B$9,_xlfn.XLOOKUP(D990,'WHT Rates'!$B$4:$B$56,'WHT Rates'!$C$4:$C$56)/100))))</f>
        <v>0.1</v>
      </c>
      <c r="T990" s="244">
        <f t="shared" si="149"/>
        <v>190.10599999999999</v>
      </c>
      <c r="U990" s="238">
        <f>IF(O990=1,0,IF(P990=1,'WHT Rates - MPEG HEVC VIA'!$H$3,IF(Q990=1,'WHT Rates - MPEG HEVC VIA'!$H$11,IF(R990=1,'Via Summary'!$B$9,_xlfn.XLOOKUP(D990,'WHT Rates'!$B$4:$B$56,'WHT Rates'!$E$4:$E$56)/100))))</f>
        <v>0.1</v>
      </c>
      <c r="V990" s="244">
        <f t="shared" si="150"/>
        <v>0</v>
      </c>
      <c r="W990" s="251"/>
      <c r="X990" s="128">
        <f t="shared" si="143"/>
        <v>-190.11</v>
      </c>
      <c r="Y990" s="128">
        <f t="shared" si="144"/>
        <v>0</v>
      </c>
      <c r="Z990" s="251"/>
      <c r="AA990" s="251"/>
      <c r="AB990" s="251"/>
    </row>
    <row r="991" spans="1:28" s="127" customFormat="1" x14ac:dyDescent="0.35">
      <c r="A991" s="214" t="s">
        <v>43</v>
      </c>
      <c r="B991" s="215">
        <v>105085</v>
      </c>
      <c r="C991" s="215" t="s">
        <v>24</v>
      </c>
      <c r="D991" s="215" t="s">
        <v>25</v>
      </c>
      <c r="E991" s="215">
        <v>70454732</v>
      </c>
      <c r="F991" s="215">
        <v>60</v>
      </c>
      <c r="G991" s="215" t="s">
        <v>697</v>
      </c>
      <c r="H991" s="221" t="s">
        <v>2002</v>
      </c>
      <c r="I991" s="234" t="s">
        <v>979</v>
      </c>
      <c r="J991" s="207">
        <v>140.4</v>
      </c>
      <c r="K991" s="211"/>
      <c r="L991" s="127" t="str">
        <f t="shared" si="145"/>
        <v>0070454732000060</v>
      </c>
      <c r="M991" s="127">
        <f t="shared" si="151"/>
        <v>16</v>
      </c>
      <c r="N991" s="127" t="str">
        <f t="shared" si="146"/>
        <v>00000000/Z_SBA</v>
      </c>
      <c r="O991" s="236">
        <f t="shared" si="147"/>
        <v>0</v>
      </c>
      <c r="P991" s="236">
        <f t="shared" si="148"/>
        <v>0</v>
      </c>
      <c r="Q991" s="236">
        <f t="shared" si="148"/>
        <v>0</v>
      </c>
      <c r="R991" s="236">
        <f t="shared" si="148"/>
        <v>0</v>
      </c>
      <c r="S991" s="238">
        <f>IF(O991=1,0,IF(P991=1,'WHT Rates - MPEG HEVC VIA'!$H$3,IF(Q991=1,'WHT Rates - MPEG HEVC VIA'!$H$11,IF(R991=1,'Via Summary'!$B$9,_xlfn.XLOOKUP(D991,'WHT Rates'!$B$4:$B$56,'WHT Rates'!$C$4:$C$56)/100))))</f>
        <v>0.1</v>
      </c>
      <c r="T991" s="244">
        <f t="shared" si="149"/>
        <v>14.040000000000001</v>
      </c>
      <c r="U991" s="238">
        <f>IF(O991=1,0,IF(P991=1,'WHT Rates - MPEG HEVC VIA'!$H$3,IF(Q991=1,'WHT Rates - MPEG HEVC VIA'!$H$11,IF(R991=1,'Via Summary'!$B$9,_xlfn.XLOOKUP(D991,'WHT Rates'!$B$4:$B$56,'WHT Rates'!$E$4:$E$56)/100))))</f>
        <v>0.1</v>
      </c>
      <c r="V991" s="244">
        <f t="shared" si="150"/>
        <v>0</v>
      </c>
      <c r="W991" s="251"/>
      <c r="X991" s="128">
        <f t="shared" si="143"/>
        <v>-14.04</v>
      </c>
      <c r="Y991" s="128">
        <f t="shared" si="144"/>
        <v>0</v>
      </c>
      <c r="Z991" s="251"/>
      <c r="AA991" s="251"/>
      <c r="AB991" s="251"/>
    </row>
    <row r="992" spans="1:28" s="127" customFormat="1" x14ac:dyDescent="0.35">
      <c r="A992" s="214" t="s">
        <v>293</v>
      </c>
      <c r="B992" s="215">
        <v>125141</v>
      </c>
      <c r="C992" s="215" t="s">
        <v>24</v>
      </c>
      <c r="D992" s="215" t="s">
        <v>25</v>
      </c>
      <c r="E992" s="215">
        <v>70409550</v>
      </c>
      <c r="F992" s="215">
        <v>10</v>
      </c>
      <c r="G992" s="215" t="s">
        <v>737</v>
      </c>
      <c r="H992" s="221" t="s">
        <v>543</v>
      </c>
      <c r="I992" s="234" t="s">
        <v>979</v>
      </c>
      <c r="J992" s="207">
        <v>7093.63</v>
      </c>
      <c r="K992" s="211"/>
      <c r="L992" s="127" t="str">
        <f t="shared" si="145"/>
        <v>0070409550000010</v>
      </c>
      <c r="M992" s="127">
        <f t="shared" si="151"/>
        <v>16</v>
      </c>
      <c r="N992" s="127" t="str">
        <f t="shared" si="146"/>
        <v>00000000/Z_PC1</v>
      </c>
      <c r="O992" s="236">
        <f t="shared" si="147"/>
        <v>0</v>
      </c>
      <c r="P992" s="236">
        <f t="shared" si="148"/>
        <v>0</v>
      </c>
      <c r="Q992" s="236">
        <f t="shared" si="148"/>
        <v>0</v>
      </c>
      <c r="R992" s="236">
        <f t="shared" si="148"/>
        <v>0</v>
      </c>
      <c r="S992" s="238">
        <f>IF(O992=1,0,IF(P992=1,'WHT Rates - MPEG HEVC VIA'!$H$3,IF(Q992=1,'WHT Rates - MPEG HEVC VIA'!$H$11,IF(R992=1,'Via Summary'!$B$9,_xlfn.XLOOKUP(D992,'WHT Rates'!$B$4:$B$56,'WHT Rates'!$C$4:$C$56)/100))))</f>
        <v>0.1</v>
      </c>
      <c r="T992" s="244">
        <f t="shared" si="149"/>
        <v>709.36300000000006</v>
      </c>
      <c r="U992" s="238">
        <f>IF(O992=1,0,IF(P992=1,'WHT Rates - MPEG HEVC VIA'!$H$3,IF(Q992=1,'WHT Rates - MPEG HEVC VIA'!$H$11,IF(R992=1,'Via Summary'!$B$9,_xlfn.XLOOKUP(D992,'WHT Rates'!$B$4:$B$56,'WHT Rates'!$E$4:$E$56)/100))))</f>
        <v>0.1</v>
      </c>
      <c r="V992" s="244">
        <f t="shared" si="150"/>
        <v>0</v>
      </c>
      <c r="W992" s="251"/>
      <c r="X992" s="128">
        <f t="shared" si="143"/>
        <v>-709.36</v>
      </c>
      <c r="Y992" s="128">
        <f t="shared" si="144"/>
        <v>0</v>
      </c>
      <c r="Z992" s="251"/>
      <c r="AA992" s="251"/>
      <c r="AB992" s="251"/>
    </row>
    <row r="993" spans="1:28" s="127" customFormat="1" x14ac:dyDescent="0.35">
      <c r="A993" s="214" t="s">
        <v>293</v>
      </c>
      <c r="B993" s="215">
        <v>125141</v>
      </c>
      <c r="C993" s="215" t="s">
        <v>24</v>
      </c>
      <c r="D993" s="215" t="s">
        <v>25</v>
      </c>
      <c r="E993" s="215">
        <v>70409551</v>
      </c>
      <c r="F993" s="215">
        <v>10</v>
      </c>
      <c r="G993" s="215" t="s">
        <v>737</v>
      </c>
      <c r="H993" s="221" t="s">
        <v>542</v>
      </c>
      <c r="I993" s="234" t="s">
        <v>979</v>
      </c>
      <c r="J993" s="207">
        <v>7093.63</v>
      </c>
      <c r="K993" s="211"/>
      <c r="L993" s="127" t="str">
        <f t="shared" si="145"/>
        <v>0070409551000010</v>
      </c>
      <c r="M993" s="127">
        <f t="shared" si="151"/>
        <v>16</v>
      </c>
      <c r="N993" s="127" t="str">
        <f t="shared" si="146"/>
        <v>00000000/Z_PC1</v>
      </c>
      <c r="O993" s="236">
        <f t="shared" si="147"/>
        <v>0</v>
      </c>
      <c r="P993" s="236">
        <f t="shared" si="148"/>
        <v>0</v>
      </c>
      <c r="Q993" s="236">
        <f t="shared" si="148"/>
        <v>0</v>
      </c>
      <c r="R993" s="236">
        <f t="shared" si="148"/>
        <v>0</v>
      </c>
      <c r="S993" s="238">
        <f>IF(O993=1,0,IF(P993=1,'WHT Rates - MPEG HEVC VIA'!$H$3,IF(Q993=1,'WHT Rates - MPEG HEVC VIA'!$H$11,IF(R993=1,'Via Summary'!$B$9,_xlfn.XLOOKUP(D993,'WHT Rates'!$B$4:$B$56,'WHT Rates'!$C$4:$C$56)/100))))</f>
        <v>0.1</v>
      </c>
      <c r="T993" s="244">
        <f t="shared" si="149"/>
        <v>709.36300000000006</v>
      </c>
      <c r="U993" s="238">
        <f>IF(O993=1,0,IF(P993=1,'WHT Rates - MPEG HEVC VIA'!$H$3,IF(Q993=1,'WHT Rates - MPEG HEVC VIA'!$H$11,IF(R993=1,'Via Summary'!$B$9,_xlfn.XLOOKUP(D993,'WHT Rates'!$B$4:$B$56,'WHT Rates'!$E$4:$E$56)/100))))</f>
        <v>0.1</v>
      </c>
      <c r="V993" s="244">
        <f t="shared" si="150"/>
        <v>0</v>
      </c>
      <c r="W993" s="251"/>
      <c r="X993" s="128">
        <f t="shared" si="143"/>
        <v>-709.36</v>
      </c>
      <c r="Y993" s="128">
        <f t="shared" si="144"/>
        <v>0</v>
      </c>
      <c r="Z993" s="251"/>
      <c r="AA993" s="251"/>
      <c r="AB993" s="251"/>
    </row>
    <row r="994" spans="1:28" s="127" customFormat="1" x14ac:dyDescent="0.35">
      <c r="A994" s="214" t="s">
        <v>293</v>
      </c>
      <c r="B994" s="215">
        <v>125141</v>
      </c>
      <c r="C994" s="215" t="s">
        <v>24</v>
      </c>
      <c r="D994" s="215" t="s">
        <v>25</v>
      </c>
      <c r="E994" s="215">
        <v>70409552</v>
      </c>
      <c r="F994" s="215">
        <v>10</v>
      </c>
      <c r="G994" s="215" t="s">
        <v>737</v>
      </c>
      <c r="H994" s="221" t="s">
        <v>541</v>
      </c>
      <c r="I994" s="234" t="s">
        <v>979</v>
      </c>
      <c r="J994" s="207">
        <v>7093.63</v>
      </c>
      <c r="K994" s="211"/>
      <c r="L994" s="127" t="str">
        <f t="shared" si="145"/>
        <v>0070409552000010</v>
      </c>
      <c r="M994" s="127">
        <f t="shared" si="151"/>
        <v>16</v>
      </c>
      <c r="N994" s="127" t="str">
        <f t="shared" si="146"/>
        <v>00000000/Z_PC1</v>
      </c>
      <c r="O994" s="236">
        <f t="shared" si="147"/>
        <v>0</v>
      </c>
      <c r="P994" s="236">
        <f t="shared" si="148"/>
        <v>0</v>
      </c>
      <c r="Q994" s="236">
        <f t="shared" si="148"/>
        <v>0</v>
      </c>
      <c r="R994" s="236">
        <f t="shared" si="148"/>
        <v>0</v>
      </c>
      <c r="S994" s="238">
        <f>IF(O994=1,0,IF(P994=1,'WHT Rates - MPEG HEVC VIA'!$H$3,IF(Q994=1,'WHT Rates - MPEG HEVC VIA'!$H$11,IF(R994=1,'Via Summary'!$B$9,_xlfn.XLOOKUP(D994,'WHT Rates'!$B$4:$B$56,'WHT Rates'!$C$4:$C$56)/100))))</f>
        <v>0.1</v>
      </c>
      <c r="T994" s="244">
        <f t="shared" si="149"/>
        <v>709.36300000000006</v>
      </c>
      <c r="U994" s="238">
        <f>IF(O994=1,0,IF(P994=1,'WHT Rates - MPEG HEVC VIA'!$H$3,IF(Q994=1,'WHT Rates - MPEG HEVC VIA'!$H$11,IF(R994=1,'Via Summary'!$B$9,_xlfn.XLOOKUP(D994,'WHT Rates'!$B$4:$B$56,'WHT Rates'!$E$4:$E$56)/100))))</f>
        <v>0.1</v>
      </c>
      <c r="V994" s="244">
        <f t="shared" si="150"/>
        <v>0</v>
      </c>
      <c r="W994" s="251"/>
      <c r="X994" s="128">
        <f t="shared" si="143"/>
        <v>-709.36</v>
      </c>
      <c r="Y994" s="128">
        <f t="shared" si="144"/>
        <v>0</v>
      </c>
      <c r="Z994" s="251"/>
      <c r="AA994" s="251"/>
      <c r="AB994" s="251"/>
    </row>
    <row r="995" spans="1:28" s="127" customFormat="1" x14ac:dyDescent="0.35">
      <c r="A995" s="214" t="s">
        <v>293</v>
      </c>
      <c r="B995" s="215">
        <v>125141</v>
      </c>
      <c r="C995" s="215" t="s">
        <v>24</v>
      </c>
      <c r="D995" s="215" t="s">
        <v>25</v>
      </c>
      <c r="E995" s="215">
        <v>70409553</v>
      </c>
      <c r="F995" s="215">
        <v>10</v>
      </c>
      <c r="G995" s="215" t="s">
        <v>737</v>
      </c>
      <c r="H995" s="221" t="s">
        <v>540</v>
      </c>
      <c r="I995" s="234" t="s">
        <v>979</v>
      </c>
      <c r="J995" s="207">
        <v>7093.63</v>
      </c>
      <c r="K995" s="211"/>
      <c r="L995" s="127" t="str">
        <f t="shared" si="145"/>
        <v>0070409553000010</v>
      </c>
      <c r="M995" s="127">
        <f t="shared" si="151"/>
        <v>16</v>
      </c>
      <c r="N995" s="127" t="str">
        <f t="shared" si="146"/>
        <v>00000000/Z_PC1</v>
      </c>
      <c r="O995" s="236">
        <f t="shared" ref="O995:O1026" si="152">IF($I995=O$1,1,0)</f>
        <v>0</v>
      </c>
      <c r="P995" s="236">
        <f t="shared" ref="P995:R1026" si="153">IF($A995=P$1,1,0)</f>
        <v>0</v>
      </c>
      <c r="Q995" s="236">
        <f t="shared" si="153"/>
        <v>0</v>
      </c>
      <c r="R995" s="236">
        <f t="shared" si="153"/>
        <v>0</v>
      </c>
      <c r="S995" s="238">
        <f>IF(O995=1,0,IF(P995=1,'WHT Rates - MPEG HEVC VIA'!$H$3,IF(Q995=1,'WHT Rates - MPEG HEVC VIA'!$H$11,IF(R995=1,'Via Summary'!$B$9,_xlfn.XLOOKUP(D995,'WHT Rates'!$B$4:$B$56,'WHT Rates'!$C$4:$C$56)/100))))</f>
        <v>0.1</v>
      </c>
      <c r="T995" s="244">
        <f t="shared" si="149"/>
        <v>709.36300000000006</v>
      </c>
      <c r="U995" s="238">
        <f>IF(O995=1,0,IF(P995=1,'WHT Rates - MPEG HEVC VIA'!$H$3,IF(Q995=1,'WHT Rates - MPEG HEVC VIA'!$H$11,IF(R995=1,'Via Summary'!$B$9,_xlfn.XLOOKUP(D995,'WHT Rates'!$B$4:$B$56,'WHT Rates'!$E$4:$E$56)/100))))</f>
        <v>0.1</v>
      </c>
      <c r="V995" s="244">
        <f t="shared" si="150"/>
        <v>0</v>
      </c>
      <c r="W995" s="251"/>
      <c r="X995" s="128">
        <f t="shared" si="143"/>
        <v>-709.36</v>
      </c>
      <c r="Y995" s="128">
        <f t="shared" si="144"/>
        <v>0</v>
      </c>
      <c r="Z995" s="251"/>
      <c r="AA995" s="251"/>
      <c r="AB995" s="251"/>
    </row>
    <row r="996" spans="1:28" s="127" customFormat="1" x14ac:dyDescent="0.35">
      <c r="A996" s="214" t="s">
        <v>293</v>
      </c>
      <c r="B996" s="215">
        <v>125141</v>
      </c>
      <c r="C996" s="215" t="s">
        <v>24</v>
      </c>
      <c r="D996" s="215" t="s">
        <v>25</v>
      </c>
      <c r="E996" s="215">
        <v>70409554</v>
      </c>
      <c r="F996" s="215">
        <v>10</v>
      </c>
      <c r="G996" s="215" t="s">
        <v>737</v>
      </c>
      <c r="H996" s="221" t="s">
        <v>539</v>
      </c>
      <c r="I996" s="234" t="s">
        <v>979</v>
      </c>
      <c r="J996" s="207">
        <v>7093.63</v>
      </c>
      <c r="K996" s="211"/>
      <c r="L996" s="127" t="str">
        <f t="shared" si="145"/>
        <v>0070409554000010</v>
      </c>
      <c r="M996" s="127">
        <f t="shared" si="151"/>
        <v>16</v>
      </c>
      <c r="N996" s="127" t="str">
        <f t="shared" si="146"/>
        <v>00000000/Z_PC1</v>
      </c>
      <c r="O996" s="236">
        <f t="shared" si="152"/>
        <v>0</v>
      </c>
      <c r="P996" s="236">
        <f t="shared" si="153"/>
        <v>0</v>
      </c>
      <c r="Q996" s="236">
        <f t="shared" si="153"/>
        <v>0</v>
      </c>
      <c r="R996" s="236">
        <f t="shared" si="153"/>
        <v>0</v>
      </c>
      <c r="S996" s="238">
        <f>IF(O996=1,0,IF(P996=1,'WHT Rates - MPEG HEVC VIA'!$H$3,IF(Q996=1,'WHT Rates - MPEG HEVC VIA'!$H$11,IF(R996=1,'Via Summary'!$B$9,_xlfn.XLOOKUP(D996,'WHT Rates'!$B$4:$B$56,'WHT Rates'!$C$4:$C$56)/100))))</f>
        <v>0.1</v>
      </c>
      <c r="T996" s="244">
        <f t="shared" si="149"/>
        <v>709.36300000000006</v>
      </c>
      <c r="U996" s="238">
        <f>IF(O996=1,0,IF(P996=1,'WHT Rates - MPEG HEVC VIA'!$H$3,IF(Q996=1,'WHT Rates - MPEG HEVC VIA'!$H$11,IF(R996=1,'Via Summary'!$B$9,_xlfn.XLOOKUP(D996,'WHT Rates'!$B$4:$B$56,'WHT Rates'!$E$4:$E$56)/100))))</f>
        <v>0.1</v>
      </c>
      <c r="V996" s="244">
        <f t="shared" si="150"/>
        <v>0</v>
      </c>
      <c r="W996" s="251"/>
      <c r="X996" s="128">
        <f t="shared" si="143"/>
        <v>-709.36</v>
      </c>
      <c r="Y996" s="128">
        <f t="shared" si="144"/>
        <v>0</v>
      </c>
      <c r="Z996" s="251"/>
      <c r="AA996" s="251"/>
      <c r="AB996" s="251"/>
    </row>
    <row r="997" spans="1:28" s="127" customFormat="1" x14ac:dyDescent="0.35">
      <c r="A997" s="214" t="s">
        <v>293</v>
      </c>
      <c r="B997" s="215">
        <v>125141</v>
      </c>
      <c r="C997" s="215" t="s">
        <v>24</v>
      </c>
      <c r="D997" s="215" t="s">
        <v>25</v>
      </c>
      <c r="E997" s="215">
        <v>70409555</v>
      </c>
      <c r="F997" s="215">
        <v>10</v>
      </c>
      <c r="G997" s="215" t="s">
        <v>737</v>
      </c>
      <c r="H997" s="221" t="s">
        <v>538</v>
      </c>
      <c r="I997" s="234" t="s">
        <v>979</v>
      </c>
      <c r="J997" s="207">
        <v>7093.63</v>
      </c>
      <c r="K997" s="211"/>
      <c r="L997" s="127" t="str">
        <f t="shared" si="145"/>
        <v>0070409555000010</v>
      </c>
      <c r="M997" s="127">
        <f t="shared" si="151"/>
        <v>16</v>
      </c>
      <c r="N997" s="127" t="str">
        <f t="shared" si="146"/>
        <v>00000000/Z_PC1</v>
      </c>
      <c r="O997" s="236">
        <f t="shared" si="152"/>
        <v>0</v>
      </c>
      <c r="P997" s="236">
        <f t="shared" si="153"/>
        <v>0</v>
      </c>
      <c r="Q997" s="236">
        <f t="shared" si="153"/>
        <v>0</v>
      </c>
      <c r="R997" s="236">
        <f t="shared" si="153"/>
        <v>0</v>
      </c>
      <c r="S997" s="238">
        <f>IF(O997=1,0,IF(P997=1,'WHT Rates - MPEG HEVC VIA'!$H$3,IF(Q997=1,'WHT Rates - MPEG HEVC VIA'!$H$11,IF(R997=1,'Via Summary'!$B$9,_xlfn.XLOOKUP(D997,'WHT Rates'!$B$4:$B$56,'WHT Rates'!$C$4:$C$56)/100))))</f>
        <v>0.1</v>
      </c>
      <c r="T997" s="244">
        <f t="shared" si="149"/>
        <v>709.36300000000006</v>
      </c>
      <c r="U997" s="238">
        <f>IF(O997=1,0,IF(P997=1,'WHT Rates - MPEG HEVC VIA'!$H$3,IF(Q997=1,'WHT Rates - MPEG HEVC VIA'!$H$11,IF(R997=1,'Via Summary'!$B$9,_xlfn.XLOOKUP(D997,'WHT Rates'!$B$4:$B$56,'WHT Rates'!$E$4:$E$56)/100))))</f>
        <v>0.1</v>
      </c>
      <c r="V997" s="244">
        <f t="shared" si="150"/>
        <v>0</v>
      </c>
      <c r="W997" s="251"/>
      <c r="X997" s="128">
        <f t="shared" si="143"/>
        <v>-709.36</v>
      </c>
      <c r="Y997" s="128">
        <f t="shared" si="144"/>
        <v>0</v>
      </c>
      <c r="Z997" s="251"/>
      <c r="AA997" s="251"/>
      <c r="AB997" s="251"/>
    </row>
    <row r="998" spans="1:28" s="127" customFormat="1" x14ac:dyDescent="0.35">
      <c r="A998" s="214" t="s">
        <v>293</v>
      </c>
      <c r="B998" s="215">
        <v>125141</v>
      </c>
      <c r="C998" s="215" t="s">
        <v>24</v>
      </c>
      <c r="D998" s="215" t="s">
        <v>25</v>
      </c>
      <c r="E998" s="215">
        <v>70436428</v>
      </c>
      <c r="F998" s="215">
        <v>10</v>
      </c>
      <c r="G998" s="215" t="s">
        <v>737</v>
      </c>
      <c r="H998" s="221" t="s">
        <v>640</v>
      </c>
      <c r="I998" s="234" t="s">
        <v>979</v>
      </c>
      <c r="J998" s="207">
        <v>23325.62</v>
      </c>
      <c r="K998" s="211"/>
      <c r="L998" s="127" t="str">
        <f t="shared" si="145"/>
        <v>0070436428000010</v>
      </c>
      <c r="M998" s="127">
        <f t="shared" si="151"/>
        <v>16</v>
      </c>
      <c r="N998" s="127" t="str">
        <f t="shared" si="146"/>
        <v>00000000/Z_PC1</v>
      </c>
      <c r="O998" s="236">
        <f t="shared" si="152"/>
        <v>0</v>
      </c>
      <c r="P998" s="236">
        <f t="shared" si="153"/>
        <v>0</v>
      </c>
      <c r="Q998" s="236">
        <f t="shared" si="153"/>
        <v>0</v>
      </c>
      <c r="R998" s="236">
        <f t="shared" si="153"/>
        <v>0</v>
      </c>
      <c r="S998" s="238">
        <f>IF(O998=1,0,IF(P998=1,'WHT Rates - MPEG HEVC VIA'!$H$3,IF(Q998=1,'WHT Rates - MPEG HEVC VIA'!$H$11,IF(R998=1,'Via Summary'!$B$9,_xlfn.XLOOKUP(D998,'WHT Rates'!$B$4:$B$56,'WHT Rates'!$C$4:$C$56)/100))))</f>
        <v>0.1</v>
      </c>
      <c r="T998" s="244">
        <f t="shared" si="149"/>
        <v>2332.5619999999999</v>
      </c>
      <c r="U998" s="238">
        <f>IF(O998=1,0,IF(P998=1,'WHT Rates - MPEG HEVC VIA'!$H$3,IF(Q998=1,'WHT Rates - MPEG HEVC VIA'!$H$11,IF(R998=1,'Via Summary'!$B$9,_xlfn.XLOOKUP(D998,'WHT Rates'!$B$4:$B$56,'WHT Rates'!$E$4:$E$56)/100))))</f>
        <v>0.1</v>
      </c>
      <c r="V998" s="244">
        <f t="shared" si="150"/>
        <v>0</v>
      </c>
      <c r="W998" s="251"/>
      <c r="X998" s="128">
        <f t="shared" si="143"/>
        <v>-2332.56</v>
      </c>
      <c r="Y998" s="128">
        <f t="shared" si="144"/>
        <v>0</v>
      </c>
      <c r="Z998" s="251"/>
      <c r="AA998" s="251"/>
      <c r="AB998" s="251"/>
    </row>
    <row r="999" spans="1:28" s="127" customFormat="1" x14ac:dyDescent="0.35">
      <c r="A999" s="214" t="s">
        <v>293</v>
      </c>
      <c r="B999" s="215">
        <v>125141</v>
      </c>
      <c r="C999" s="215" t="s">
        <v>24</v>
      </c>
      <c r="D999" s="215" t="s">
        <v>25</v>
      </c>
      <c r="E999" s="215">
        <v>70436428</v>
      </c>
      <c r="F999" s="215">
        <v>20</v>
      </c>
      <c r="G999" s="215" t="s">
        <v>737</v>
      </c>
      <c r="H999" s="221" t="s">
        <v>641</v>
      </c>
      <c r="I999" s="234" t="s">
        <v>979</v>
      </c>
      <c r="J999" s="207">
        <v>30132</v>
      </c>
      <c r="K999" s="211"/>
      <c r="L999" s="127" t="str">
        <f t="shared" si="145"/>
        <v>0070436428000020</v>
      </c>
      <c r="M999" s="127">
        <f t="shared" si="151"/>
        <v>16</v>
      </c>
      <c r="N999" s="127" t="str">
        <f t="shared" si="146"/>
        <v>00000000/Z_PC1</v>
      </c>
      <c r="O999" s="236">
        <f t="shared" si="152"/>
        <v>0</v>
      </c>
      <c r="P999" s="236">
        <f t="shared" si="153"/>
        <v>0</v>
      </c>
      <c r="Q999" s="236">
        <f t="shared" si="153"/>
        <v>0</v>
      </c>
      <c r="R999" s="236">
        <f t="shared" si="153"/>
        <v>0</v>
      </c>
      <c r="S999" s="238">
        <f>IF(O999=1,0,IF(P999=1,'WHT Rates - MPEG HEVC VIA'!$H$3,IF(Q999=1,'WHT Rates - MPEG HEVC VIA'!$H$11,IF(R999=1,'Via Summary'!$B$9,_xlfn.XLOOKUP(D999,'WHT Rates'!$B$4:$B$56,'WHT Rates'!$C$4:$C$56)/100))))</f>
        <v>0.1</v>
      </c>
      <c r="T999" s="244">
        <f t="shared" si="149"/>
        <v>3013.2000000000003</v>
      </c>
      <c r="U999" s="238">
        <f>IF(O999=1,0,IF(P999=1,'WHT Rates - MPEG HEVC VIA'!$H$3,IF(Q999=1,'WHT Rates - MPEG HEVC VIA'!$H$11,IF(R999=1,'Via Summary'!$B$9,_xlfn.XLOOKUP(D999,'WHT Rates'!$B$4:$B$56,'WHT Rates'!$E$4:$E$56)/100))))</f>
        <v>0.1</v>
      </c>
      <c r="V999" s="244">
        <f t="shared" si="150"/>
        <v>0</v>
      </c>
      <c r="W999" s="251"/>
      <c r="X999" s="128">
        <f t="shared" si="143"/>
        <v>-3013.2</v>
      </c>
      <c r="Y999" s="128">
        <f t="shared" si="144"/>
        <v>0</v>
      </c>
      <c r="Z999" s="251"/>
      <c r="AA999" s="251"/>
      <c r="AB999" s="251"/>
    </row>
    <row r="1000" spans="1:28" s="127" customFormat="1" x14ac:dyDescent="0.35">
      <c r="A1000" s="214" t="s">
        <v>293</v>
      </c>
      <c r="B1000" s="215">
        <v>125141</v>
      </c>
      <c r="C1000" s="215" t="s">
        <v>24</v>
      </c>
      <c r="D1000" s="215" t="s">
        <v>25</v>
      </c>
      <c r="E1000" s="215">
        <v>70445746</v>
      </c>
      <c r="F1000" s="215">
        <v>10</v>
      </c>
      <c r="G1000" s="215" t="s">
        <v>737</v>
      </c>
      <c r="H1000" s="221" t="s">
        <v>686</v>
      </c>
      <c r="I1000" s="234" t="s">
        <v>979</v>
      </c>
      <c r="J1000" s="207">
        <v>22500</v>
      </c>
      <c r="K1000" s="211"/>
      <c r="L1000" s="127" t="str">
        <f t="shared" si="145"/>
        <v>0070445746000010</v>
      </c>
      <c r="M1000" s="127">
        <f t="shared" si="151"/>
        <v>16</v>
      </c>
      <c r="N1000" s="127" t="str">
        <f t="shared" si="146"/>
        <v>00000000/Z_PC1</v>
      </c>
      <c r="O1000" s="236">
        <f t="shared" si="152"/>
        <v>0</v>
      </c>
      <c r="P1000" s="236">
        <f t="shared" si="153"/>
        <v>0</v>
      </c>
      <c r="Q1000" s="236">
        <f t="shared" si="153"/>
        <v>0</v>
      </c>
      <c r="R1000" s="236">
        <f t="shared" si="153"/>
        <v>0</v>
      </c>
      <c r="S1000" s="238">
        <f>IF(O1000=1,0,IF(P1000=1,'WHT Rates - MPEG HEVC VIA'!$H$3,IF(Q1000=1,'WHT Rates - MPEG HEVC VIA'!$H$11,IF(R1000=1,'Via Summary'!$B$9,_xlfn.XLOOKUP(D1000,'WHT Rates'!$B$4:$B$56,'WHT Rates'!$C$4:$C$56)/100))))</f>
        <v>0.1</v>
      </c>
      <c r="T1000" s="244">
        <f t="shared" si="149"/>
        <v>2250</v>
      </c>
      <c r="U1000" s="238">
        <f>IF(O1000=1,0,IF(P1000=1,'WHT Rates - MPEG HEVC VIA'!$H$3,IF(Q1000=1,'WHT Rates - MPEG HEVC VIA'!$H$11,IF(R1000=1,'Via Summary'!$B$9,_xlfn.XLOOKUP(D1000,'WHT Rates'!$B$4:$B$56,'WHT Rates'!$E$4:$E$56)/100))))</f>
        <v>0.1</v>
      </c>
      <c r="V1000" s="244">
        <f t="shared" si="150"/>
        <v>0</v>
      </c>
      <c r="W1000" s="251"/>
      <c r="X1000" s="128">
        <f t="shared" si="143"/>
        <v>-2250</v>
      </c>
      <c r="Y1000" s="128">
        <f t="shared" si="144"/>
        <v>0</v>
      </c>
      <c r="Z1000" s="251"/>
      <c r="AA1000" s="251"/>
      <c r="AB1000" s="251"/>
    </row>
    <row r="1001" spans="1:28" s="127" customFormat="1" x14ac:dyDescent="0.35">
      <c r="A1001" s="214" t="s">
        <v>293</v>
      </c>
      <c r="B1001" s="215">
        <v>125141</v>
      </c>
      <c r="C1001" s="215" t="s">
        <v>24</v>
      </c>
      <c r="D1001" s="215" t="s">
        <v>25</v>
      </c>
      <c r="E1001" s="215">
        <v>70445746</v>
      </c>
      <c r="F1001" s="215">
        <v>20</v>
      </c>
      <c r="G1001" s="215" t="s">
        <v>737</v>
      </c>
      <c r="H1001" s="221" t="s">
        <v>687</v>
      </c>
      <c r="I1001" s="234" t="s">
        <v>979</v>
      </c>
      <c r="J1001" s="207">
        <v>14818.81</v>
      </c>
      <c r="K1001" s="211"/>
      <c r="L1001" s="127" t="str">
        <f t="shared" si="145"/>
        <v>0070445746000020</v>
      </c>
      <c r="M1001" s="127">
        <f t="shared" si="151"/>
        <v>16</v>
      </c>
      <c r="N1001" s="127" t="str">
        <f t="shared" si="146"/>
        <v>00000000/Z_PC1</v>
      </c>
      <c r="O1001" s="236">
        <f t="shared" si="152"/>
        <v>0</v>
      </c>
      <c r="P1001" s="236">
        <f t="shared" si="153"/>
        <v>0</v>
      </c>
      <c r="Q1001" s="236">
        <f t="shared" si="153"/>
        <v>0</v>
      </c>
      <c r="R1001" s="236">
        <f t="shared" si="153"/>
        <v>0</v>
      </c>
      <c r="S1001" s="238">
        <f>IF(O1001=1,0,IF(P1001=1,'WHT Rates - MPEG HEVC VIA'!$H$3,IF(Q1001=1,'WHT Rates - MPEG HEVC VIA'!$H$11,IF(R1001=1,'Via Summary'!$B$9,_xlfn.XLOOKUP(D1001,'WHT Rates'!$B$4:$B$56,'WHT Rates'!$C$4:$C$56)/100))))</f>
        <v>0.1</v>
      </c>
      <c r="T1001" s="244">
        <f t="shared" si="149"/>
        <v>1481.8810000000001</v>
      </c>
      <c r="U1001" s="238">
        <f>IF(O1001=1,0,IF(P1001=1,'WHT Rates - MPEG HEVC VIA'!$H$3,IF(Q1001=1,'WHT Rates - MPEG HEVC VIA'!$H$11,IF(R1001=1,'Via Summary'!$B$9,_xlfn.XLOOKUP(D1001,'WHT Rates'!$B$4:$B$56,'WHT Rates'!$E$4:$E$56)/100))))</f>
        <v>0.1</v>
      </c>
      <c r="V1001" s="244">
        <f t="shared" si="150"/>
        <v>0</v>
      </c>
      <c r="W1001" s="251"/>
      <c r="X1001" s="128">
        <f t="shared" si="143"/>
        <v>-1481.88</v>
      </c>
      <c r="Y1001" s="128">
        <f t="shared" si="144"/>
        <v>0</v>
      </c>
      <c r="Z1001" s="251"/>
      <c r="AA1001" s="251"/>
      <c r="AB1001" s="251"/>
    </row>
    <row r="1002" spans="1:28" s="127" customFormat="1" x14ac:dyDescent="0.35">
      <c r="A1002" s="214" t="s">
        <v>293</v>
      </c>
      <c r="B1002" s="215">
        <v>125141</v>
      </c>
      <c r="C1002" s="215" t="s">
        <v>24</v>
      </c>
      <c r="D1002" s="215" t="s">
        <v>25</v>
      </c>
      <c r="E1002" s="215">
        <v>70445746</v>
      </c>
      <c r="F1002" s="215">
        <v>30</v>
      </c>
      <c r="G1002" s="215" t="s">
        <v>737</v>
      </c>
      <c r="H1002" s="221" t="s">
        <v>688</v>
      </c>
      <c r="I1002" s="234" t="s">
        <v>979</v>
      </c>
      <c r="J1002" s="207">
        <v>5431.19</v>
      </c>
      <c r="K1002" s="211"/>
      <c r="L1002" s="127" t="str">
        <f t="shared" si="145"/>
        <v>0070445746000030</v>
      </c>
      <c r="M1002" s="127">
        <f t="shared" si="151"/>
        <v>16</v>
      </c>
      <c r="N1002" s="127" t="str">
        <f t="shared" si="146"/>
        <v>00000000/Z_PC1</v>
      </c>
      <c r="O1002" s="236">
        <f t="shared" si="152"/>
        <v>0</v>
      </c>
      <c r="P1002" s="236">
        <f t="shared" si="153"/>
        <v>0</v>
      </c>
      <c r="Q1002" s="236">
        <f t="shared" si="153"/>
        <v>0</v>
      </c>
      <c r="R1002" s="236">
        <f t="shared" si="153"/>
        <v>0</v>
      </c>
      <c r="S1002" s="238">
        <f>IF(O1002=1,0,IF(P1002=1,'WHT Rates - MPEG HEVC VIA'!$H$3,IF(Q1002=1,'WHT Rates - MPEG HEVC VIA'!$H$11,IF(R1002=1,'Via Summary'!$B$9,_xlfn.XLOOKUP(D1002,'WHT Rates'!$B$4:$B$56,'WHT Rates'!$C$4:$C$56)/100))))</f>
        <v>0.1</v>
      </c>
      <c r="T1002" s="244">
        <f t="shared" si="149"/>
        <v>543.11900000000003</v>
      </c>
      <c r="U1002" s="238">
        <f>IF(O1002=1,0,IF(P1002=1,'WHT Rates - MPEG HEVC VIA'!$H$3,IF(Q1002=1,'WHT Rates - MPEG HEVC VIA'!$H$11,IF(R1002=1,'Via Summary'!$B$9,_xlfn.XLOOKUP(D1002,'WHT Rates'!$B$4:$B$56,'WHT Rates'!$E$4:$E$56)/100))))</f>
        <v>0.1</v>
      </c>
      <c r="V1002" s="244">
        <f t="shared" si="150"/>
        <v>0</v>
      </c>
      <c r="W1002" s="251"/>
      <c r="X1002" s="128">
        <f t="shared" si="143"/>
        <v>-543.12</v>
      </c>
      <c r="Y1002" s="128">
        <f t="shared" si="144"/>
        <v>0</v>
      </c>
      <c r="Z1002" s="251"/>
      <c r="AA1002" s="251"/>
      <c r="AB1002" s="251"/>
    </row>
    <row r="1003" spans="1:28" s="127" customFormat="1" x14ac:dyDescent="0.35">
      <c r="A1003" s="214" t="s">
        <v>293</v>
      </c>
      <c r="B1003" s="215">
        <v>125141</v>
      </c>
      <c r="C1003" s="215" t="s">
        <v>24</v>
      </c>
      <c r="D1003" s="215" t="s">
        <v>25</v>
      </c>
      <c r="E1003" s="215">
        <v>70455112</v>
      </c>
      <c r="F1003" s="215">
        <v>10</v>
      </c>
      <c r="G1003" s="215" t="s">
        <v>737</v>
      </c>
      <c r="H1003" s="221" t="s">
        <v>2003</v>
      </c>
      <c r="I1003" s="234" t="s">
        <v>979</v>
      </c>
      <c r="J1003" s="207">
        <v>22500</v>
      </c>
      <c r="K1003" s="211"/>
      <c r="L1003" s="127" t="str">
        <f t="shared" si="145"/>
        <v>0070455112000010</v>
      </c>
      <c r="M1003" s="127">
        <f t="shared" si="151"/>
        <v>16</v>
      </c>
      <c r="N1003" s="127" t="str">
        <f t="shared" si="146"/>
        <v>00000000/Z_PC1</v>
      </c>
      <c r="O1003" s="236">
        <f t="shared" si="152"/>
        <v>0</v>
      </c>
      <c r="P1003" s="236">
        <f t="shared" si="153"/>
        <v>0</v>
      </c>
      <c r="Q1003" s="236">
        <f t="shared" si="153"/>
        <v>0</v>
      </c>
      <c r="R1003" s="236">
        <f t="shared" si="153"/>
        <v>0</v>
      </c>
      <c r="S1003" s="238">
        <f>IF(O1003=1,0,IF(P1003=1,'WHT Rates - MPEG HEVC VIA'!$H$3,IF(Q1003=1,'WHT Rates - MPEG HEVC VIA'!$H$11,IF(R1003=1,'Via Summary'!$B$9,_xlfn.XLOOKUP(D1003,'WHT Rates'!$B$4:$B$56,'WHT Rates'!$C$4:$C$56)/100))))</f>
        <v>0.1</v>
      </c>
      <c r="T1003" s="244">
        <f t="shared" si="149"/>
        <v>2250</v>
      </c>
      <c r="U1003" s="238">
        <f>IF(O1003=1,0,IF(P1003=1,'WHT Rates - MPEG HEVC VIA'!$H$3,IF(Q1003=1,'WHT Rates - MPEG HEVC VIA'!$H$11,IF(R1003=1,'Via Summary'!$B$9,_xlfn.XLOOKUP(D1003,'WHT Rates'!$B$4:$B$56,'WHT Rates'!$E$4:$E$56)/100))))</f>
        <v>0.1</v>
      </c>
      <c r="V1003" s="244">
        <f t="shared" si="150"/>
        <v>0</v>
      </c>
      <c r="W1003" s="251"/>
      <c r="X1003" s="128">
        <f t="shared" si="143"/>
        <v>-2250</v>
      </c>
      <c r="Y1003" s="128">
        <f t="shared" si="144"/>
        <v>0</v>
      </c>
      <c r="Z1003" s="251"/>
      <c r="AA1003" s="251"/>
      <c r="AB1003" s="251"/>
    </row>
    <row r="1004" spans="1:28" s="127" customFormat="1" x14ac:dyDescent="0.35">
      <c r="A1004" s="214" t="s">
        <v>293</v>
      </c>
      <c r="B1004" s="215">
        <v>125141</v>
      </c>
      <c r="C1004" s="215" t="s">
        <v>24</v>
      </c>
      <c r="D1004" s="215" t="s">
        <v>25</v>
      </c>
      <c r="E1004" s="215">
        <v>70455112</v>
      </c>
      <c r="F1004" s="215">
        <v>20</v>
      </c>
      <c r="G1004" s="215" t="s">
        <v>737</v>
      </c>
      <c r="H1004" s="221" t="s">
        <v>2004</v>
      </c>
      <c r="I1004" s="234" t="s">
        <v>979</v>
      </c>
      <c r="J1004" s="207">
        <v>14818.81</v>
      </c>
      <c r="K1004" s="211"/>
      <c r="L1004" s="127" t="str">
        <f t="shared" si="145"/>
        <v>0070455112000020</v>
      </c>
      <c r="M1004" s="127">
        <f t="shared" si="151"/>
        <v>16</v>
      </c>
      <c r="N1004" s="127" t="str">
        <f t="shared" si="146"/>
        <v>00000000/Z_PC1</v>
      </c>
      <c r="O1004" s="236">
        <f t="shared" si="152"/>
        <v>0</v>
      </c>
      <c r="P1004" s="236">
        <f t="shared" si="153"/>
        <v>0</v>
      </c>
      <c r="Q1004" s="236">
        <f t="shared" si="153"/>
        <v>0</v>
      </c>
      <c r="R1004" s="236">
        <f t="shared" si="153"/>
        <v>0</v>
      </c>
      <c r="S1004" s="238">
        <f>IF(O1004=1,0,IF(P1004=1,'WHT Rates - MPEG HEVC VIA'!$H$3,IF(Q1004=1,'WHT Rates - MPEG HEVC VIA'!$H$11,IF(R1004=1,'Via Summary'!$B$9,_xlfn.XLOOKUP(D1004,'WHT Rates'!$B$4:$B$56,'WHT Rates'!$C$4:$C$56)/100))))</f>
        <v>0.1</v>
      </c>
      <c r="T1004" s="244">
        <f t="shared" si="149"/>
        <v>1481.8810000000001</v>
      </c>
      <c r="U1004" s="238">
        <f>IF(O1004=1,0,IF(P1004=1,'WHT Rates - MPEG HEVC VIA'!$H$3,IF(Q1004=1,'WHT Rates - MPEG HEVC VIA'!$H$11,IF(R1004=1,'Via Summary'!$B$9,_xlfn.XLOOKUP(D1004,'WHT Rates'!$B$4:$B$56,'WHT Rates'!$E$4:$E$56)/100))))</f>
        <v>0.1</v>
      </c>
      <c r="V1004" s="244">
        <f t="shared" si="150"/>
        <v>0</v>
      </c>
      <c r="W1004" s="251"/>
      <c r="X1004" s="128">
        <f t="shared" si="143"/>
        <v>-1481.88</v>
      </c>
      <c r="Y1004" s="128">
        <f t="shared" si="144"/>
        <v>0</v>
      </c>
      <c r="Z1004" s="251"/>
      <c r="AA1004" s="251"/>
      <c r="AB1004" s="251"/>
    </row>
    <row r="1005" spans="1:28" s="127" customFormat="1" x14ac:dyDescent="0.35">
      <c r="A1005" s="214" t="s">
        <v>293</v>
      </c>
      <c r="B1005" s="215">
        <v>125141</v>
      </c>
      <c r="C1005" s="215" t="s">
        <v>24</v>
      </c>
      <c r="D1005" s="215" t="s">
        <v>25</v>
      </c>
      <c r="E1005" s="215">
        <v>70455112</v>
      </c>
      <c r="F1005" s="215">
        <v>30</v>
      </c>
      <c r="G1005" s="215" t="s">
        <v>737</v>
      </c>
      <c r="H1005" s="221" t="s">
        <v>2005</v>
      </c>
      <c r="I1005" s="234" t="s">
        <v>979</v>
      </c>
      <c r="J1005" s="207">
        <v>5431.19</v>
      </c>
      <c r="K1005" s="211"/>
      <c r="L1005" s="127" t="str">
        <f t="shared" si="145"/>
        <v>0070455112000030</v>
      </c>
      <c r="M1005" s="127">
        <f t="shared" si="151"/>
        <v>16</v>
      </c>
      <c r="N1005" s="127" t="str">
        <f t="shared" si="146"/>
        <v>00000000/Z_PC1</v>
      </c>
      <c r="O1005" s="236">
        <f t="shared" si="152"/>
        <v>0</v>
      </c>
      <c r="P1005" s="236">
        <f t="shared" si="153"/>
        <v>0</v>
      </c>
      <c r="Q1005" s="236">
        <f t="shared" si="153"/>
        <v>0</v>
      </c>
      <c r="R1005" s="236">
        <f t="shared" si="153"/>
        <v>0</v>
      </c>
      <c r="S1005" s="238">
        <f>IF(O1005=1,0,IF(P1005=1,'WHT Rates - MPEG HEVC VIA'!$H$3,IF(Q1005=1,'WHT Rates - MPEG HEVC VIA'!$H$11,IF(R1005=1,'Via Summary'!$B$9,_xlfn.XLOOKUP(D1005,'WHT Rates'!$B$4:$B$56,'WHT Rates'!$C$4:$C$56)/100))))</f>
        <v>0.1</v>
      </c>
      <c r="T1005" s="244">
        <f t="shared" si="149"/>
        <v>543.11900000000003</v>
      </c>
      <c r="U1005" s="238">
        <f>IF(O1005=1,0,IF(P1005=1,'WHT Rates - MPEG HEVC VIA'!$H$3,IF(Q1005=1,'WHT Rates - MPEG HEVC VIA'!$H$11,IF(R1005=1,'Via Summary'!$B$9,_xlfn.XLOOKUP(D1005,'WHT Rates'!$B$4:$B$56,'WHT Rates'!$E$4:$E$56)/100))))</f>
        <v>0.1</v>
      </c>
      <c r="V1005" s="244">
        <f t="shared" si="150"/>
        <v>0</v>
      </c>
      <c r="W1005" s="251"/>
      <c r="X1005" s="128">
        <f t="shared" si="143"/>
        <v>-543.12</v>
      </c>
      <c r="Y1005" s="128">
        <f t="shared" si="144"/>
        <v>0</v>
      </c>
      <c r="Z1005" s="251"/>
      <c r="AA1005" s="251"/>
      <c r="AB1005" s="251"/>
    </row>
    <row r="1006" spans="1:28" s="127" customFormat="1" x14ac:dyDescent="0.35">
      <c r="A1006" s="214" t="s">
        <v>317</v>
      </c>
      <c r="B1006" s="215">
        <v>126949</v>
      </c>
      <c r="C1006" s="215" t="s">
        <v>136</v>
      </c>
      <c r="D1006" s="215" t="s">
        <v>137</v>
      </c>
      <c r="E1006" s="215">
        <v>70454800</v>
      </c>
      <c r="F1006" s="215">
        <v>10</v>
      </c>
      <c r="G1006" s="215" t="s">
        <v>1061</v>
      </c>
      <c r="H1006" s="221" t="s">
        <v>2006</v>
      </c>
      <c r="I1006" s="234" t="s">
        <v>980</v>
      </c>
      <c r="J1006" s="207">
        <v>-193</v>
      </c>
      <c r="K1006" s="211"/>
      <c r="L1006" s="127" t="str">
        <f t="shared" si="145"/>
        <v>0070454800000010</v>
      </c>
      <c r="M1006" s="127">
        <f t="shared" si="151"/>
        <v>16</v>
      </c>
      <c r="N1006" s="127" t="str">
        <f t="shared" si="146"/>
        <v>00000000/CL CC1002</v>
      </c>
      <c r="O1006" s="236">
        <f t="shared" si="152"/>
        <v>0</v>
      </c>
      <c r="P1006" s="236">
        <f t="shared" si="153"/>
        <v>0</v>
      </c>
      <c r="Q1006" s="236">
        <f t="shared" si="153"/>
        <v>0</v>
      </c>
      <c r="R1006" s="236">
        <f t="shared" si="153"/>
        <v>0</v>
      </c>
      <c r="S1006" s="238">
        <f>IF(O1006=1,0,IF(P1006=1,'WHT Rates - MPEG HEVC VIA'!$H$3,IF(Q1006=1,'WHT Rates - MPEG HEVC VIA'!$H$11,IF(R1006=1,'Via Summary'!$B$9,_xlfn.XLOOKUP(D1006,'WHT Rates'!$B$4:$B$56,'WHT Rates'!$C$4:$C$56)/100))))</f>
        <v>0</v>
      </c>
      <c r="T1006" s="244">
        <f t="shared" si="149"/>
        <v>0</v>
      </c>
      <c r="U1006" s="238">
        <f>IF(O1006=1,0,IF(P1006=1,'WHT Rates - MPEG HEVC VIA'!$H$3,IF(Q1006=1,'WHT Rates - MPEG HEVC VIA'!$H$11,IF(R1006=1,'Via Summary'!$B$9,_xlfn.XLOOKUP(D1006,'WHT Rates'!$B$4:$B$56,'WHT Rates'!$E$4:$E$56)/100))))</f>
        <v>0</v>
      </c>
      <c r="V1006" s="244">
        <f t="shared" si="150"/>
        <v>0</v>
      </c>
      <c r="W1006" s="251"/>
      <c r="X1006" s="128">
        <f t="shared" si="143"/>
        <v>0</v>
      </c>
      <c r="Y1006" s="128">
        <f t="shared" si="144"/>
        <v>0</v>
      </c>
      <c r="Z1006" s="251"/>
      <c r="AA1006" s="251"/>
      <c r="AB1006" s="251"/>
    </row>
    <row r="1007" spans="1:28" s="127" customFormat="1" x14ac:dyDescent="0.35">
      <c r="A1007" s="214" t="s">
        <v>317</v>
      </c>
      <c r="B1007" s="215">
        <v>126949</v>
      </c>
      <c r="C1007" s="215" t="s">
        <v>136</v>
      </c>
      <c r="D1007" s="215" t="s">
        <v>137</v>
      </c>
      <c r="E1007" s="215">
        <v>70454800</v>
      </c>
      <c r="F1007" s="215">
        <v>10</v>
      </c>
      <c r="G1007" s="215" t="s">
        <v>715</v>
      </c>
      <c r="H1007" s="221" t="s">
        <v>2006</v>
      </c>
      <c r="I1007" s="234" t="s">
        <v>980</v>
      </c>
      <c r="J1007" s="207">
        <v>193</v>
      </c>
      <c r="K1007" s="211"/>
      <c r="L1007" s="127" t="str">
        <f t="shared" si="145"/>
        <v>0070454800000010</v>
      </c>
      <c r="M1007" s="127">
        <f t="shared" si="151"/>
        <v>16</v>
      </c>
      <c r="N1007" s="127" t="str">
        <f t="shared" si="146"/>
        <v>00000000/Z_NLE</v>
      </c>
      <c r="O1007" s="236">
        <f t="shared" si="152"/>
        <v>0</v>
      </c>
      <c r="P1007" s="236">
        <f t="shared" si="153"/>
        <v>0</v>
      </c>
      <c r="Q1007" s="236">
        <f t="shared" si="153"/>
        <v>0</v>
      </c>
      <c r="R1007" s="236">
        <f t="shared" si="153"/>
        <v>0</v>
      </c>
      <c r="S1007" s="238">
        <f>IF(O1007=1,0,IF(P1007=1,'WHT Rates - MPEG HEVC VIA'!$H$3,IF(Q1007=1,'WHT Rates - MPEG HEVC VIA'!$H$11,IF(R1007=1,'Via Summary'!$B$9,_xlfn.XLOOKUP(D1007,'WHT Rates'!$B$4:$B$56,'WHT Rates'!$C$4:$C$56)/100))))</f>
        <v>0</v>
      </c>
      <c r="T1007" s="244">
        <f t="shared" si="149"/>
        <v>0</v>
      </c>
      <c r="U1007" s="238">
        <f>IF(O1007=1,0,IF(P1007=1,'WHT Rates - MPEG HEVC VIA'!$H$3,IF(Q1007=1,'WHT Rates - MPEG HEVC VIA'!$H$11,IF(R1007=1,'Via Summary'!$B$9,_xlfn.XLOOKUP(D1007,'WHT Rates'!$B$4:$B$56,'WHT Rates'!$E$4:$E$56)/100))))</f>
        <v>0</v>
      </c>
      <c r="V1007" s="244">
        <f t="shared" si="150"/>
        <v>0</v>
      </c>
      <c r="W1007" s="251"/>
      <c r="X1007" s="128">
        <f t="shared" si="143"/>
        <v>0</v>
      </c>
      <c r="Y1007" s="128">
        <f t="shared" si="144"/>
        <v>0</v>
      </c>
      <c r="Z1007" s="251"/>
      <c r="AA1007" s="251"/>
      <c r="AB1007" s="251"/>
    </row>
    <row r="1008" spans="1:28" s="127" customFormat="1" x14ac:dyDescent="0.35">
      <c r="A1008" s="214" t="s">
        <v>439</v>
      </c>
      <c r="B1008" s="215">
        <v>120262</v>
      </c>
      <c r="C1008" s="215" t="s">
        <v>24</v>
      </c>
      <c r="D1008" s="215" t="s">
        <v>25</v>
      </c>
      <c r="E1008" s="215">
        <v>70454942</v>
      </c>
      <c r="F1008" s="215">
        <v>10</v>
      </c>
      <c r="G1008" s="215" t="s">
        <v>699</v>
      </c>
      <c r="H1008" s="221" t="s">
        <v>2007</v>
      </c>
      <c r="I1008" s="234" t="s">
        <v>979</v>
      </c>
      <c r="J1008" s="207">
        <v>7862.4</v>
      </c>
      <c r="K1008" s="211"/>
      <c r="L1008" s="127" t="str">
        <f t="shared" si="145"/>
        <v>0070454942000010</v>
      </c>
      <c r="M1008" s="127">
        <f t="shared" si="151"/>
        <v>16</v>
      </c>
      <c r="N1008" s="127" t="str">
        <f t="shared" si="146"/>
        <v>00000000/Z_W8PB</v>
      </c>
      <c r="O1008" s="236">
        <f t="shared" si="152"/>
        <v>0</v>
      </c>
      <c r="P1008" s="236">
        <f t="shared" si="153"/>
        <v>0</v>
      </c>
      <c r="Q1008" s="236">
        <f t="shared" si="153"/>
        <v>0</v>
      </c>
      <c r="R1008" s="236">
        <f t="shared" si="153"/>
        <v>0</v>
      </c>
      <c r="S1008" s="238">
        <f>IF(O1008=1,0,IF(P1008=1,'WHT Rates - MPEG HEVC VIA'!$H$3,IF(Q1008=1,'WHT Rates - MPEG HEVC VIA'!$H$11,IF(R1008=1,'Via Summary'!$B$9,_xlfn.XLOOKUP(D1008,'WHT Rates'!$B$4:$B$56,'WHT Rates'!$C$4:$C$56)/100))))</f>
        <v>0.1</v>
      </c>
      <c r="T1008" s="244">
        <f t="shared" si="149"/>
        <v>786.24</v>
      </c>
      <c r="U1008" s="238">
        <f>IF(O1008=1,0,IF(P1008=1,'WHT Rates - MPEG HEVC VIA'!$H$3,IF(Q1008=1,'WHT Rates - MPEG HEVC VIA'!$H$11,IF(R1008=1,'Via Summary'!$B$9,_xlfn.XLOOKUP(D1008,'WHT Rates'!$B$4:$B$56,'WHT Rates'!$E$4:$E$56)/100))))</f>
        <v>0.1</v>
      </c>
      <c r="V1008" s="244">
        <f t="shared" si="150"/>
        <v>0</v>
      </c>
      <c r="W1008" s="251"/>
      <c r="X1008" s="128">
        <f t="shared" si="143"/>
        <v>-786.24</v>
      </c>
      <c r="Y1008" s="128">
        <f t="shared" si="144"/>
        <v>0</v>
      </c>
      <c r="Z1008" s="251"/>
      <c r="AA1008" s="251"/>
      <c r="AB1008" s="251"/>
    </row>
    <row r="1009" spans="1:28" s="127" customFormat="1" x14ac:dyDescent="0.35">
      <c r="A1009" s="214" t="s">
        <v>73</v>
      </c>
      <c r="B1009" s="215">
        <v>105188</v>
      </c>
      <c r="C1009" s="215" t="s">
        <v>29</v>
      </c>
      <c r="D1009" s="215" t="s">
        <v>30</v>
      </c>
      <c r="E1009" s="215">
        <v>70399046</v>
      </c>
      <c r="F1009" s="215">
        <v>10</v>
      </c>
      <c r="G1009" s="215" t="s">
        <v>694</v>
      </c>
      <c r="H1009" s="221" t="s">
        <v>537</v>
      </c>
      <c r="I1009" s="234" t="s">
        <v>979</v>
      </c>
      <c r="J1009" s="207">
        <v>-702010.6</v>
      </c>
      <c r="K1009" s="211"/>
      <c r="L1009" s="127" t="str">
        <f t="shared" si="145"/>
        <v>0070399046000010</v>
      </c>
      <c r="M1009" s="127">
        <f t="shared" si="151"/>
        <v>16</v>
      </c>
      <c r="N1009" s="127" t="str">
        <f t="shared" si="146"/>
        <v>00000000/Z_DTV</v>
      </c>
      <c r="O1009" s="236">
        <f t="shared" si="152"/>
        <v>0</v>
      </c>
      <c r="P1009" s="236">
        <f t="shared" si="153"/>
        <v>0</v>
      </c>
      <c r="Q1009" s="236">
        <f t="shared" si="153"/>
        <v>0</v>
      </c>
      <c r="R1009" s="236">
        <f t="shared" si="153"/>
        <v>0</v>
      </c>
      <c r="S1009" s="238">
        <f>IF(O1009=1,0,IF(P1009=1,'WHT Rates - MPEG HEVC VIA'!$H$3,IF(Q1009=1,'WHT Rates - MPEG HEVC VIA'!$H$11,IF(R1009=1,'Via Summary'!$B$9,_xlfn.XLOOKUP(D1009,'WHT Rates'!$B$4:$B$56,'WHT Rates'!$C$4:$C$56)/100))))</f>
        <v>4.9500000000000002E-2</v>
      </c>
      <c r="T1009" s="244">
        <f t="shared" si="149"/>
        <v>-34749.524700000002</v>
      </c>
      <c r="U1009" s="238">
        <f>IF(O1009=1,0,IF(P1009=1,'WHT Rates - MPEG HEVC VIA'!$H$3,IF(Q1009=1,'WHT Rates - MPEG HEVC VIA'!$H$11,IF(R1009=1,'Via Summary'!$B$9,_xlfn.XLOOKUP(D1009,'WHT Rates'!$B$4:$B$56,'WHT Rates'!$E$4:$E$56)/100))))</f>
        <v>0.03</v>
      </c>
      <c r="V1009" s="244">
        <f t="shared" si="150"/>
        <v>0</v>
      </c>
      <c r="W1009" s="251"/>
      <c r="X1009" s="128">
        <f t="shared" si="143"/>
        <v>34749.519999999997</v>
      </c>
      <c r="Y1009" s="128">
        <f t="shared" si="144"/>
        <v>0</v>
      </c>
      <c r="Z1009" s="251"/>
      <c r="AA1009" s="251"/>
      <c r="AB1009" s="251"/>
    </row>
    <row r="1010" spans="1:28" s="127" customFormat="1" x14ac:dyDescent="0.35">
      <c r="A1010" s="214" t="s">
        <v>73</v>
      </c>
      <c r="B1010" s="215">
        <v>105188</v>
      </c>
      <c r="C1010" s="215" t="s">
        <v>29</v>
      </c>
      <c r="D1010" s="215" t="s">
        <v>30</v>
      </c>
      <c r="E1010" s="215">
        <v>70399046</v>
      </c>
      <c r="F1010" s="215">
        <v>20</v>
      </c>
      <c r="G1010" s="215" t="s">
        <v>728</v>
      </c>
      <c r="H1010" s="221" t="s">
        <v>536</v>
      </c>
      <c r="I1010" s="234" t="s">
        <v>979</v>
      </c>
      <c r="J1010" s="207">
        <v>-16345.62</v>
      </c>
      <c r="K1010" s="211"/>
      <c r="L1010" s="127" t="str">
        <f t="shared" si="145"/>
        <v>0070399046000020</v>
      </c>
      <c r="M1010" s="127">
        <f t="shared" si="151"/>
        <v>16</v>
      </c>
      <c r="N1010" s="127" t="str">
        <f t="shared" si="146"/>
        <v>00000000/Z_DTMB</v>
      </c>
      <c r="O1010" s="236">
        <f t="shared" si="152"/>
        <v>0</v>
      </c>
      <c r="P1010" s="236">
        <f t="shared" si="153"/>
        <v>0</v>
      </c>
      <c r="Q1010" s="236">
        <f t="shared" si="153"/>
        <v>0</v>
      </c>
      <c r="R1010" s="236">
        <f t="shared" si="153"/>
        <v>0</v>
      </c>
      <c r="S1010" s="238">
        <f>IF(O1010=1,0,IF(P1010=1,'WHT Rates - MPEG HEVC VIA'!$H$3,IF(Q1010=1,'WHT Rates - MPEG HEVC VIA'!$H$11,IF(R1010=1,'Via Summary'!$B$9,_xlfn.XLOOKUP(D1010,'WHT Rates'!$B$4:$B$56,'WHT Rates'!$C$4:$C$56)/100))))</f>
        <v>4.9500000000000002E-2</v>
      </c>
      <c r="T1010" s="244">
        <f t="shared" si="149"/>
        <v>-809.10819000000004</v>
      </c>
      <c r="U1010" s="238">
        <f>IF(O1010=1,0,IF(P1010=1,'WHT Rates - MPEG HEVC VIA'!$H$3,IF(Q1010=1,'WHT Rates - MPEG HEVC VIA'!$H$11,IF(R1010=1,'Via Summary'!$B$9,_xlfn.XLOOKUP(D1010,'WHT Rates'!$B$4:$B$56,'WHT Rates'!$E$4:$E$56)/100))))</f>
        <v>0.03</v>
      </c>
      <c r="V1010" s="244">
        <f t="shared" si="150"/>
        <v>0</v>
      </c>
      <c r="W1010" s="251"/>
      <c r="X1010" s="128">
        <f t="shared" si="143"/>
        <v>809.11</v>
      </c>
      <c r="Y1010" s="128">
        <f t="shared" si="144"/>
        <v>0</v>
      </c>
      <c r="Z1010" s="251"/>
      <c r="AA1010" s="251"/>
      <c r="AB1010" s="251"/>
    </row>
    <row r="1011" spans="1:28" s="127" customFormat="1" x14ac:dyDescent="0.35">
      <c r="A1011" s="214" t="s">
        <v>73</v>
      </c>
      <c r="B1011" s="215">
        <v>105188</v>
      </c>
      <c r="C1011" s="215" t="s">
        <v>29</v>
      </c>
      <c r="D1011" s="215" t="s">
        <v>30</v>
      </c>
      <c r="E1011" s="215">
        <v>70399046</v>
      </c>
      <c r="F1011" s="215">
        <v>30</v>
      </c>
      <c r="G1011" s="215" t="s">
        <v>694</v>
      </c>
      <c r="H1011" s="221" t="s">
        <v>535</v>
      </c>
      <c r="I1011" s="234" t="s">
        <v>979</v>
      </c>
      <c r="J1011" s="207">
        <v>-12766.66</v>
      </c>
      <c r="K1011" s="211"/>
      <c r="L1011" s="127" t="str">
        <f t="shared" si="145"/>
        <v>0070399046000030</v>
      </c>
      <c r="M1011" s="127">
        <f t="shared" si="151"/>
        <v>16</v>
      </c>
      <c r="N1011" s="127" t="str">
        <f t="shared" si="146"/>
        <v>00000000/Z_DTV</v>
      </c>
      <c r="O1011" s="236">
        <f t="shared" si="152"/>
        <v>0</v>
      </c>
      <c r="P1011" s="236">
        <f t="shared" si="153"/>
        <v>0</v>
      </c>
      <c r="Q1011" s="236">
        <f t="shared" si="153"/>
        <v>0</v>
      </c>
      <c r="R1011" s="236">
        <f t="shared" si="153"/>
        <v>0</v>
      </c>
      <c r="S1011" s="238">
        <f>IF(O1011=1,0,IF(P1011=1,'WHT Rates - MPEG HEVC VIA'!$H$3,IF(Q1011=1,'WHT Rates - MPEG HEVC VIA'!$H$11,IF(R1011=1,'Via Summary'!$B$9,_xlfn.XLOOKUP(D1011,'WHT Rates'!$B$4:$B$56,'WHT Rates'!$C$4:$C$56)/100))))</f>
        <v>4.9500000000000002E-2</v>
      </c>
      <c r="T1011" s="244">
        <f t="shared" si="149"/>
        <v>-631.94966999999997</v>
      </c>
      <c r="U1011" s="238">
        <f>IF(O1011=1,0,IF(P1011=1,'WHT Rates - MPEG HEVC VIA'!$H$3,IF(Q1011=1,'WHT Rates - MPEG HEVC VIA'!$H$11,IF(R1011=1,'Via Summary'!$B$9,_xlfn.XLOOKUP(D1011,'WHT Rates'!$B$4:$B$56,'WHT Rates'!$E$4:$E$56)/100))))</f>
        <v>0.03</v>
      </c>
      <c r="V1011" s="244">
        <f t="shared" si="150"/>
        <v>0</v>
      </c>
      <c r="W1011" s="251"/>
      <c r="X1011" s="128">
        <f t="shared" si="143"/>
        <v>631.95000000000005</v>
      </c>
      <c r="Y1011" s="128">
        <f t="shared" si="144"/>
        <v>0</v>
      </c>
      <c r="Z1011" s="251"/>
      <c r="AA1011" s="251"/>
      <c r="AB1011" s="251"/>
    </row>
    <row r="1012" spans="1:28" s="127" customFormat="1" x14ac:dyDescent="0.35">
      <c r="A1012" s="214" t="s">
        <v>73</v>
      </c>
      <c r="B1012" s="215">
        <v>105188</v>
      </c>
      <c r="C1012" s="215" t="s">
        <v>29</v>
      </c>
      <c r="D1012" s="215" t="s">
        <v>30</v>
      </c>
      <c r="E1012" s="215">
        <v>70399046</v>
      </c>
      <c r="F1012" s="215">
        <v>40</v>
      </c>
      <c r="G1012" s="215" t="s">
        <v>694</v>
      </c>
      <c r="H1012" s="221" t="s">
        <v>534</v>
      </c>
      <c r="I1012" s="234" t="s">
        <v>979</v>
      </c>
      <c r="J1012" s="207">
        <v>-444420.22</v>
      </c>
      <c r="K1012" s="211"/>
      <c r="L1012" s="127" t="str">
        <f t="shared" si="145"/>
        <v>0070399046000040</v>
      </c>
      <c r="M1012" s="127">
        <f t="shared" si="151"/>
        <v>16</v>
      </c>
      <c r="N1012" s="127" t="str">
        <f t="shared" si="146"/>
        <v>00000000/Z_DTV</v>
      </c>
      <c r="O1012" s="236">
        <f t="shared" si="152"/>
        <v>0</v>
      </c>
      <c r="P1012" s="236">
        <f t="shared" si="153"/>
        <v>0</v>
      </c>
      <c r="Q1012" s="236">
        <f t="shared" si="153"/>
        <v>0</v>
      </c>
      <c r="R1012" s="236">
        <f t="shared" si="153"/>
        <v>0</v>
      </c>
      <c r="S1012" s="238">
        <f>IF(O1012=1,0,IF(P1012=1,'WHT Rates - MPEG HEVC VIA'!$H$3,IF(Q1012=1,'WHT Rates - MPEG HEVC VIA'!$H$11,IF(R1012=1,'Via Summary'!$B$9,_xlfn.XLOOKUP(D1012,'WHT Rates'!$B$4:$B$56,'WHT Rates'!$C$4:$C$56)/100))))</f>
        <v>4.9500000000000002E-2</v>
      </c>
      <c r="T1012" s="244">
        <f t="shared" si="149"/>
        <v>-21998.800889999999</v>
      </c>
      <c r="U1012" s="238">
        <f>IF(O1012=1,0,IF(P1012=1,'WHT Rates - MPEG HEVC VIA'!$H$3,IF(Q1012=1,'WHT Rates - MPEG HEVC VIA'!$H$11,IF(R1012=1,'Via Summary'!$B$9,_xlfn.XLOOKUP(D1012,'WHT Rates'!$B$4:$B$56,'WHT Rates'!$E$4:$E$56)/100))))</f>
        <v>0.03</v>
      </c>
      <c r="V1012" s="244">
        <f t="shared" si="150"/>
        <v>0</v>
      </c>
      <c r="W1012" s="251"/>
      <c r="X1012" s="128">
        <f t="shared" si="143"/>
        <v>21998.799999999999</v>
      </c>
      <c r="Y1012" s="128">
        <f t="shared" si="144"/>
        <v>0</v>
      </c>
      <c r="Z1012" s="251"/>
      <c r="AA1012" s="251"/>
      <c r="AB1012" s="251"/>
    </row>
    <row r="1013" spans="1:28" s="127" customFormat="1" x14ac:dyDescent="0.35">
      <c r="A1013" s="214" t="s">
        <v>73</v>
      </c>
      <c r="B1013" s="215">
        <v>105188</v>
      </c>
      <c r="C1013" s="215" t="s">
        <v>29</v>
      </c>
      <c r="D1013" s="215" t="s">
        <v>30</v>
      </c>
      <c r="E1013" s="215">
        <v>70399046</v>
      </c>
      <c r="F1013" s="215">
        <v>50</v>
      </c>
      <c r="G1013" s="215" t="s">
        <v>694</v>
      </c>
      <c r="H1013" s="221" t="s">
        <v>533</v>
      </c>
      <c r="I1013" s="234" t="s">
        <v>979</v>
      </c>
      <c r="J1013" s="207">
        <v>-138631.28</v>
      </c>
      <c r="K1013" s="211"/>
      <c r="L1013" s="127" t="str">
        <f t="shared" si="145"/>
        <v>0070399046000050</v>
      </c>
      <c r="M1013" s="127">
        <f t="shared" si="151"/>
        <v>16</v>
      </c>
      <c r="N1013" s="127" t="str">
        <f t="shared" si="146"/>
        <v>00000000/Z_DTV</v>
      </c>
      <c r="O1013" s="236">
        <f t="shared" si="152"/>
        <v>0</v>
      </c>
      <c r="P1013" s="236">
        <f t="shared" si="153"/>
        <v>0</v>
      </c>
      <c r="Q1013" s="236">
        <f t="shared" si="153"/>
        <v>0</v>
      </c>
      <c r="R1013" s="236">
        <f t="shared" si="153"/>
        <v>0</v>
      </c>
      <c r="S1013" s="238">
        <f>IF(O1013=1,0,IF(P1013=1,'WHT Rates - MPEG HEVC VIA'!$H$3,IF(Q1013=1,'WHT Rates - MPEG HEVC VIA'!$H$11,IF(R1013=1,'Via Summary'!$B$9,_xlfn.XLOOKUP(D1013,'WHT Rates'!$B$4:$B$56,'WHT Rates'!$C$4:$C$56)/100))))</f>
        <v>4.9500000000000002E-2</v>
      </c>
      <c r="T1013" s="244">
        <f t="shared" si="149"/>
        <v>-6862.2483600000005</v>
      </c>
      <c r="U1013" s="238">
        <f>IF(O1013=1,0,IF(P1013=1,'WHT Rates - MPEG HEVC VIA'!$H$3,IF(Q1013=1,'WHT Rates - MPEG HEVC VIA'!$H$11,IF(R1013=1,'Via Summary'!$B$9,_xlfn.XLOOKUP(D1013,'WHT Rates'!$B$4:$B$56,'WHT Rates'!$E$4:$E$56)/100))))</f>
        <v>0.03</v>
      </c>
      <c r="V1013" s="244">
        <f t="shared" si="150"/>
        <v>0</v>
      </c>
      <c r="W1013" s="251"/>
      <c r="X1013" s="128">
        <f t="shared" si="143"/>
        <v>6862.25</v>
      </c>
      <c r="Y1013" s="128">
        <f t="shared" si="144"/>
        <v>0</v>
      </c>
      <c r="Z1013" s="251"/>
      <c r="AA1013" s="251"/>
      <c r="AB1013" s="251"/>
    </row>
    <row r="1014" spans="1:28" s="127" customFormat="1" x14ac:dyDescent="0.35">
      <c r="A1014" s="214" t="s">
        <v>73</v>
      </c>
      <c r="B1014" s="215">
        <v>105188</v>
      </c>
      <c r="C1014" s="215" t="s">
        <v>29</v>
      </c>
      <c r="D1014" s="215" t="s">
        <v>30</v>
      </c>
      <c r="E1014" s="215">
        <v>70399046</v>
      </c>
      <c r="F1014" s="215">
        <v>60</v>
      </c>
      <c r="G1014" s="215" t="s">
        <v>694</v>
      </c>
      <c r="H1014" s="221" t="s">
        <v>532</v>
      </c>
      <c r="I1014" s="234" t="s">
        <v>979</v>
      </c>
      <c r="J1014" s="207">
        <v>-593689.17000000004</v>
      </c>
      <c r="K1014" s="211"/>
      <c r="L1014" s="127" t="str">
        <f t="shared" si="145"/>
        <v>0070399046000060</v>
      </c>
      <c r="M1014" s="127">
        <f t="shared" si="151"/>
        <v>16</v>
      </c>
      <c r="N1014" s="127" t="str">
        <f t="shared" si="146"/>
        <v>00000000/Z_DTV</v>
      </c>
      <c r="O1014" s="236">
        <f t="shared" si="152"/>
        <v>0</v>
      </c>
      <c r="P1014" s="236">
        <f t="shared" si="153"/>
        <v>0</v>
      </c>
      <c r="Q1014" s="236">
        <f t="shared" si="153"/>
        <v>0</v>
      </c>
      <c r="R1014" s="236">
        <f t="shared" si="153"/>
        <v>0</v>
      </c>
      <c r="S1014" s="238">
        <f>IF(O1014=1,0,IF(P1014=1,'WHT Rates - MPEG HEVC VIA'!$H$3,IF(Q1014=1,'WHT Rates - MPEG HEVC VIA'!$H$11,IF(R1014=1,'Via Summary'!$B$9,_xlfn.XLOOKUP(D1014,'WHT Rates'!$B$4:$B$56,'WHT Rates'!$C$4:$C$56)/100))))</f>
        <v>4.9500000000000002E-2</v>
      </c>
      <c r="T1014" s="244">
        <f t="shared" si="149"/>
        <v>-29387.613915000002</v>
      </c>
      <c r="U1014" s="238">
        <f>IF(O1014=1,0,IF(P1014=1,'WHT Rates - MPEG HEVC VIA'!$H$3,IF(Q1014=1,'WHT Rates - MPEG HEVC VIA'!$H$11,IF(R1014=1,'Via Summary'!$B$9,_xlfn.XLOOKUP(D1014,'WHT Rates'!$B$4:$B$56,'WHT Rates'!$E$4:$E$56)/100))))</f>
        <v>0.03</v>
      </c>
      <c r="V1014" s="244">
        <f t="shared" si="150"/>
        <v>0</v>
      </c>
      <c r="W1014" s="251"/>
      <c r="X1014" s="128">
        <f t="shared" si="143"/>
        <v>29387.61</v>
      </c>
      <c r="Y1014" s="128">
        <f t="shared" si="144"/>
        <v>0</v>
      </c>
      <c r="Z1014" s="251"/>
      <c r="AA1014" s="251"/>
      <c r="AB1014" s="251"/>
    </row>
    <row r="1015" spans="1:28" s="127" customFormat="1" x14ac:dyDescent="0.35">
      <c r="A1015" s="214" t="s">
        <v>73</v>
      </c>
      <c r="B1015" s="215">
        <v>105188</v>
      </c>
      <c r="C1015" s="215" t="s">
        <v>29</v>
      </c>
      <c r="D1015" s="215" t="s">
        <v>30</v>
      </c>
      <c r="E1015" s="215">
        <v>70405128</v>
      </c>
      <c r="F1015" s="215">
        <v>10</v>
      </c>
      <c r="G1015" s="215" t="s">
        <v>694</v>
      </c>
      <c r="H1015" s="221" t="s">
        <v>531</v>
      </c>
      <c r="I1015" s="234" t="s">
        <v>979</v>
      </c>
      <c r="J1015" s="207">
        <v>702010.6</v>
      </c>
      <c r="K1015" s="211"/>
      <c r="L1015" s="127" t="str">
        <f t="shared" si="145"/>
        <v>0070405128000010</v>
      </c>
      <c r="M1015" s="127">
        <f t="shared" si="151"/>
        <v>16</v>
      </c>
      <c r="N1015" s="127" t="str">
        <f t="shared" si="146"/>
        <v>00000000/Z_DTV</v>
      </c>
      <c r="O1015" s="236">
        <f t="shared" si="152"/>
        <v>0</v>
      </c>
      <c r="P1015" s="236">
        <f t="shared" si="153"/>
        <v>0</v>
      </c>
      <c r="Q1015" s="236">
        <f t="shared" si="153"/>
        <v>0</v>
      </c>
      <c r="R1015" s="236">
        <f t="shared" si="153"/>
        <v>0</v>
      </c>
      <c r="S1015" s="238">
        <f>IF(O1015=1,0,IF(P1015=1,'WHT Rates - MPEG HEVC VIA'!$H$3,IF(Q1015=1,'WHT Rates - MPEG HEVC VIA'!$H$11,IF(R1015=1,'Via Summary'!$B$9,_xlfn.XLOOKUP(D1015,'WHT Rates'!$B$4:$B$56,'WHT Rates'!$C$4:$C$56)/100))))</f>
        <v>4.9500000000000002E-2</v>
      </c>
      <c r="T1015" s="244">
        <f t="shared" si="149"/>
        <v>34749.524700000002</v>
      </c>
      <c r="U1015" s="238">
        <f>IF(O1015=1,0,IF(P1015=1,'WHT Rates - MPEG HEVC VIA'!$H$3,IF(Q1015=1,'WHT Rates - MPEG HEVC VIA'!$H$11,IF(R1015=1,'Via Summary'!$B$9,_xlfn.XLOOKUP(D1015,'WHT Rates'!$B$4:$B$56,'WHT Rates'!$E$4:$E$56)/100))))</f>
        <v>0.03</v>
      </c>
      <c r="V1015" s="244">
        <f t="shared" si="150"/>
        <v>0</v>
      </c>
      <c r="W1015" s="251"/>
      <c r="X1015" s="128">
        <f t="shared" si="143"/>
        <v>-34749.519999999997</v>
      </c>
      <c r="Y1015" s="128">
        <f t="shared" si="144"/>
        <v>0</v>
      </c>
      <c r="Z1015" s="251"/>
      <c r="AA1015" s="251"/>
      <c r="AB1015" s="251"/>
    </row>
    <row r="1016" spans="1:28" s="127" customFormat="1" x14ac:dyDescent="0.35">
      <c r="A1016" s="214" t="s">
        <v>73</v>
      </c>
      <c r="B1016" s="215">
        <v>105188</v>
      </c>
      <c r="C1016" s="215" t="s">
        <v>29</v>
      </c>
      <c r="D1016" s="215" t="s">
        <v>30</v>
      </c>
      <c r="E1016" s="215">
        <v>70405128</v>
      </c>
      <c r="F1016" s="215">
        <v>20</v>
      </c>
      <c r="G1016" s="215" t="s">
        <v>728</v>
      </c>
      <c r="H1016" s="221" t="s">
        <v>530</v>
      </c>
      <c r="I1016" s="234" t="s">
        <v>979</v>
      </c>
      <c r="J1016" s="207">
        <v>16345.62</v>
      </c>
      <c r="K1016" s="211"/>
      <c r="L1016" s="127" t="str">
        <f t="shared" si="145"/>
        <v>0070405128000020</v>
      </c>
      <c r="M1016" s="127">
        <f t="shared" si="151"/>
        <v>16</v>
      </c>
      <c r="N1016" s="127" t="str">
        <f t="shared" si="146"/>
        <v>00000000/Z_DTMB</v>
      </c>
      <c r="O1016" s="236">
        <f t="shared" si="152"/>
        <v>0</v>
      </c>
      <c r="P1016" s="236">
        <f t="shared" si="153"/>
        <v>0</v>
      </c>
      <c r="Q1016" s="236">
        <f t="shared" si="153"/>
        <v>0</v>
      </c>
      <c r="R1016" s="236">
        <f t="shared" si="153"/>
        <v>0</v>
      </c>
      <c r="S1016" s="238">
        <f>IF(O1016=1,0,IF(P1016=1,'WHT Rates - MPEG HEVC VIA'!$H$3,IF(Q1016=1,'WHT Rates - MPEG HEVC VIA'!$H$11,IF(R1016=1,'Via Summary'!$B$9,_xlfn.XLOOKUP(D1016,'WHT Rates'!$B$4:$B$56,'WHT Rates'!$C$4:$C$56)/100))))</f>
        <v>4.9500000000000002E-2</v>
      </c>
      <c r="T1016" s="244">
        <f t="shared" si="149"/>
        <v>809.10819000000004</v>
      </c>
      <c r="U1016" s="238">
        <f>IF(O1016=1,0,IF(P1016=1,'WHT Rates - MPEG HEVC VIA'!$H$3,IF(Q1016=1,'WHT Rates - MPEG HEVC VIA'!$H$11,IF(R1016=1,'Via Summary'!$B$9,_xlfn.XLOOKUP(D1016,'WHT Rates'!$B$4:$B$56,'WHT Rates'!$E$4:$E$56)/100))))</f>
        <v>0.03</v>
      </c>
      <c r="V1016" s="244">
        <f t="shared" si="150"/>
        <v>0</v>
      </c>
      <c r="W1016" s="251"/>
      <c r="X1016" s="128">
        <f t="shared" si="143"/>
        <v>-809.11</v>
      </c>
      <c r="Y1016" s="128">
        <f t="shared" si="144"/>
        <v>0</v>
      </c>
      <c r="Z1016" s="251"/>
      <c r="AA1016" s="251"/>
      <c r="AB1016" s="251"/>
    </row>
    <row r="1017" spans="1:28" s="127" customFormat="1" x14ac:dyDescent="0.35">
      <c r="A1017" s="214" t="s">
        <v>73</v>
      </c>
      <c r="B1017" s="215">
        <v>105188</v>
      </c>
      <c r="C1017" s="215" t="s">
        <v>29</v>
      </c>
      <c r="D1017" s="215" t="s">
        <v>30</v>
      </c>
      <c r="E1017" s="215">
        <v>70405128</v>
      </c>
      <c r="F1017" s="215">
        <v>30</v>
      </c>
      <c r="G1017" s="215" t="s">
        <v>694</v>
      </c>
      <c r="H1017" s="221" t="s">
        <v>529</v>
      </c>
      <c r="I1017" s="234" t="s">
        <v>979</v>
      </c>
      <c r="J1017" s="207">
        <v>12766.66</v>
      </c>
      <c r="K1017" s="211"/>
      <c r="L1017" s="127" t="str">
        <f t="shared" si="145"/>
        <v>0070405128000030</v>
      </c>
      <c r="M1017" s="127">
        <f t="shared" si="151"/>
        <v>16</v>
      </c>
      <c r="N1017" s="127" t="str">
        <f t="shared" si="146"/>
        <v>00000000/Z_DTV</v>
      </c>
      <c r="O1017" s="236">
        <f t="shared" si="152"/>
        <v>0</v>
      </c>
      <c r="P1017" s="236">
        <f t="shared" si="153"/>
        <v>0</v>
      </c>
      <c r="Q1017" s="236">
        <f t="shared" si="153"/>
        <v>0</v>
      </c>
      <c r="R1017" s="236">
        <f t="shared" si="153"/>
        <v>0</v>
      </c>
      <c r="S1017" s="238">
        <f>IF(O1017=1,0,IF(P1017=1,'WHT Rates - MPEG HEVC VIA'!$H$3,IF(Q1017=1,'WHT Rates - MPEG HEVC VIA'!$H$11,IF(R1017=1,'Via Summary'!$B$9,_xlfn.XLOOKUP(D1017,'WHT Rates'!$B$4:$B$56,'WHT Rates'!$C$4:$C$56)/100))))</f>
        <v>4.9500000000000002E-2</v>
      </c>
      <c r="T1017" s="244">
        <f t="shared" si="149"/>
        <v>631.94966999999997</v>
      </c>
      <c r="U1017" s="238">
        <f>IF(O1017=1,0,IF(P1017=1,'WHT Rates - MPEG HEVC VIA'!$H$3,IF(Q1017=1,'WHT Rates - MPEG HEVC VIA'!$H$11,IF(R1017=1,'Via Summary'!$B$9,_xlfn.XLOOKUP(D1017,'WHT Rates'!$B$4:$B$56,'WHT Rates'!$E$4:$E$56)/100))))</f>
        <v>0.03</v>
      </c>
      <c r="V1017" s="244">
        <f t="shared" si="150"/>
        <v>0</v>
      </c>
      <c r="W1017" s="251"/>
      <c r="X1017" s="128">
        <f t="shared" si="143"/>
        <v>-631.95000000000005</v>
      </c>
      <c r="Y1017" s="128">
        <f t="shared" si="144"/>
        <v>0</v>
      </c>
      <c r="Z1017" s="251"/>
      <c r="AA1017" s="251"/>
      <c r="AB1017" s="251"/>
    </row>
    <row r="1018" spans="1:28" s="127" customFormat="1" x14ac:dyDescent="0.35">
      <c r="A1018" s="214" t="s">
        <v>73</v>
      </c>
      <c r="B1018" s="215">
        <v>105188</v>
      </c>
      <c r="C1018" s="215" t="s">
        <v>29</v>
      </c>
      <c r="D1018" s="215" t="s">
        <v>30</v>
      </c>
      <c r="E1018" s="215">
        <v>70405128</v>
      </c>
      <c r="F1018" s="215">
        <v>40</v>
      </c>
      <c r="G1018" s="215" t="s">
        <v>694</v>
      </c>
      <c r="H1018" s="221" t="s">
        <v>528</v>
      </c>
      <c r="I1018" s="234" t="s">
        <v>979</v>
      </c>
      <c r="J1018" s="207">
        <v>444420.22</v>
      </c>
      <c r="K1018" s="211"/>
      <c r="L1018" s="127" t="str">
        <f t="shared" si="145"/>
        <v>0070405128000040</v>
      </c>
      <c r="M1018" s="127">
        <f t="shared" si="151"/>
        <v>16</v>
      </c>
      <c r="N1018" s="127" t="str">
        <f t="shared" si="146"/>
        <v>00000000/Z_DTV</v>
      </c>
      <c r="O1018" s="236">
        <f t="shared" si="152"/>
        <v>0</v>
      </c>
      <c r="P1018" s="236">
        <f t="shared" si="153"/>
        <v>0</v>
      </c>
      <c r="Q1018" s="236">
        <f t="shared" si="153"/>
        <v>0</v>
      </c>
      <c r="R1018" s="236">
        <f t="shared" si="153"/>
        <v>0</v>
      </c>
      <c r="S1018" s="238">
        <f>IF(O1018=1,0,IF(P1018=1,'WHT Rates - MPEG HEVC VIA'!$H$3,IF(Q1018=1,'WHT Rates - MPEG HEVC VIA'!$H$11,IF(R1018=1,'Via Summary'!$B$9,_xlfn.XLOOKUP(D1018,'WHT Rates'!$B$4:$B$56,'WHT Rates'!$C$4:$C$56)/100))))</f>
        <v>4.9500000000000002E-2</v>
      </c>
      <c r="T1018" s="244">
        <f t="shared" si="149"/>
        <v>21998.800889999999</v>
      </c>
      <c r="U1018" s="238">
        <f>IF(O1018=1,0,IF(P1018=1,'WHT Rates - MPEG HEVC VIA'!$H$3,IF(Q1018=1,'WHT Rates - MPEG HEVC VIA'!$H$11,IF(R1018=1,'Via Summary'!$B$9,_xlfn.XLOOKUP(D1018,'WHT Rates'!$B$4:$B$56,'WHT Rates'!$E$4:$E$56)/100))))</f>
        <v>0.03</v>
      </c>
      <c r="V1018" s="244">
        <f t="shared" si="150"/>
        <v>0</v>
      </c>
      <c r="W1018" s="251"/>
      <c r="X1018" s="128">
        <f t="shared" ref="X1018:X1070" si="154">ROUND(-1*T1018,2)</f>
        <v>-21998.799999999999</v>
      </c>
      <c r="Y1018" s="128">
        <f t="shared" ref="Y1018:Y1070" si="155">ROUND(-1*V1018,2)</f>
        <v>0</v>
      </c>
      <c r="Z1018" s="251"/>
      <c r="AA1018" s="251"/>
      <c r="AB1018" s="251"/>
    </row>
    <row r="1019" spans="1:28" s="127" customFormat="1" x14ac:dyDescent="0.35">
      <c r="A1019" s="214" t="s">
        <v>73</v>
      </c>
      <c r="B1019" s="215">
        <v>105188</v>
      </c>
      <c r="C1019" s="215" t="s">
        <v>29</v>
      </c>
      <c r="D1019" s="215" t="s">
        <v>30</v>
      </c>
      <c r="E1019" s="215">
        <v>70405128</v>
      </c>
      <c r="F1019" s="215">
        <v>50</v>
      </c>
      <c r="G1019" s="215" t="s">
        <v>694</v>
      </c>
      <c r="H1019" s="221" t="s">
        <v>527</v>
      </c>
      <c r="I1019" s="234" t="s">
        <v>979</v>
      </c>
      <c r="J1019" s="207">
        <v>138631.28</v>
      </c>
      <c r="K1019" s="211"/>
      <c r="L1019" s="127" t="str">
        <f t="shared" si="145"/>
        <v>0070405128000050</v>
      </c>
      <c r="M1019" s="127">
        <f t="shared" si="151"/>
        <v>16</v>
      </c>
      <c r="N1019" s="127" t="str">
        <f t="shared" si="146"/>
        <v>00000000/Z_DTV</v>
      </c>
      <c r="O1019" s="236">
        <f t="shared" si="152"/>
        <v>0</v>
      </c>
      <c r="P1019" s="236">
        <f t="shared" si="153"/>
        <v>0</v>
      </c>
      <c r="Q1019" s="236">
        <f t="shared" si="153"/>
        <v>0</v>
      </c>
      <c r="R1019" s="236">
        <f t="shared" si="153"/>
        <v>0</v>
      </c>
      <c r="S1019" s="238">
        <f>IF(O1019=1,0,IF(P1019=1,'WHT Rates - MPEG HEVC VIA'!$H$3,IF(Q1019=1,'WHT Rates - MPEG HEVC VIA'!$H$11,IF(R1019=1,'Via Summary'!$B$9,_xlfn.XLOOKUP(D1019,'WHT Rates'!$B$4:$B$56,'WHT Rates'!$C$4:$C$56)/100))))</f>
        <v>4.9500000000000002E-2</v>
      </c>
      <c r="T1019" s="244">
        <f t="shared" si="149"/>
        <v>6862.2483600000005</v>
      </c>
      <c r="U1019" s="238">
        <f>IF(O1019=1,0,IF(P1019=1,'WHT Rates - MPEG HEVC VIA'!$H$3,IF(Q1019=1,'WHT Rates - MPEG HEVC VIA'!$H$11,IF(R1019=1,'Via Summary'!$B$9,_xlfn.XLOOKUP(D1019,'WHT Rates'!$B$4:$B$56,'WHT Rates'!$E$4:$E$56)/100))))</f>
        <v>0.03</v>
      </c>
      <c r="V1019" s="244">
        <f t="shared" si="150"/>
        <v>0</v>
      </c>
      <c r="W1019" s="251"/>
      <c r="X1019" s="128">
        <f t="shared" si="154"/>
        <v>-6862.25</v>
      </c>
      <c r="Y1019" s="128">
        <f t="shared" si="155"/>
        <v>0</v>
      </c>
      <c r="Z1019" s="251"/>
      <c r="AA1019" s="251"/>
      <c r="AB1019" s="251"/>
    </row>
    <row r="1020" spans="1:28" s="127" customFormat="1" x14ac:dyDescent="0.35">
      <c r="A1020" s="214" t="s">
        <v>73</v>
      </c>
      <c r="B1020" s="215">
        <v>105188</v>
      </c>
      <c r="C1020" s="215" t="s">
        <v>29</v>
      </c>
      <c r="D1020" s="215" t="s">
        <v>30</v>
      </c>
      <c r="E1020" s="215">
        <v>70405128</v>
      </c>
      <c r="F1020" s="215">
        <v>60</v>
      </c>
      <c r="G1020" s="215" t="s">
        <v>694</v>
      </c>
      <c r="H1020" s="221" t="s">
        <v>526</v>
      </c>
      <c r="I1020" s="234" t="s">
        <v>979</v>
      </c>
      <c r="J1020" s="207">
        <v>593689.17000000004</v>
      </c>
      <c r="K1020" s="211"/>
      <c r="L1020" s="127" t="str">
        <f t="shared" si="145"/>
        <v>0070405128000060</v>
      </c>
      <c r="M1020" s="127">
        <f t="shared" si="151"/>
        <v>16</v>
      </c>
      <c r="N1020" s="127" t="str">
        <f t="shared" si="146"/>
        <v>00000000/Z_DTV</v>
      </c>
      <c r="O1020" s="236">
        <f t="shared" si="152"/>
        <v>0</v>
      </c>
      <c r="P1020" s="236">
        <f t="shared" si="153"/>
        <v>0</v>
      </c>
      <c r="Q1020" s="236">
        <f t="shared" si="153"/>
        <v>0</v>
      </c>
      <c r="R1020" s="236">
        <f t="shared" si="153"/>
        <v>0</v>
      </c>
      <c r="S1020" s="238">
        <f>IF(O1020=1,0,IF(P1020=1,'WHT Rates - MPEG HEVC VIA'!$H$3,IF(Q1020=1,'WHT Rates - MPEG HEVC VIA'!$H$11,IF(R1020=1,'Via Summary'!$B$9,_xlfn.XLOOKUP(D1020,'WHT Rates'!$B$4:$B$56,'WHT Rates'!$C$4:$C$56)/100))))</f>
        <v>4.9500000000000002E-2</v>
      </c>
      <c r="T1020" s="244">
        <f t="shared" si="149"/>
        <v>29387.613915000002</v>
      </c>
      <c r="U1020" s="238">
        <f>IF(O1020=1,0,IF(P1020=1,'WHT Rates - MPEG HEVC VIA'!$H$3,IF(Q1020=1,'WHT Rates - MPEG HEVC VIA'!$H$11,IF(R1020=1,'Via Summary'!$B$9,_xlfn.XLOOKUP(D1020,'WHT Rates'!$B$4:$B$56,'WHT Rates'!$E$4:$E$56)/100))))</f>
        <v>0.03</v>
      </c>
      <c r="V1020" s="244">
        <f t="shared" si="150"/>
        <v>0</v>
      </c>
      <c r="W1020" s="251"/>
      <c r="X1020" s="128">
        <f t="shared" si="154"/>
        <v>-29387.61</v>
      </c>
      <c r="Y1020" s="128">
        <f t="shared" si="155"/>
        <v>0</v>
      </c>
      <c r="Z1020" s="251"/>
      <c r="AA1020" s="251"/>
      <c r="AB1020" s="251"/>
    </row>
    <row r="1021" spans="1:28" s="127" customFormat="1" x14ac:dyDescent="0.35">
      <c r="A1021" s="214" t="s">
        <v>73</v>
      </c>
      <c r="B1021" s="215">
        <v>105188</v>
      </c>
      <c r="C1021" s="215" t="s">
        <v>29</v>
      </c>
      <c r="D1021" s="215" t="s">
        <v>30</v>
      </c>
      <c r="E1021" s="215">
        <v>70454704</v>
      </c>
      <c r="F1021" s="215">
        <v>10</v>
      </c>
      <c r="G1021" s="215" t="s">
        <v>694</v>
      </c>
      <c r="H1021" s="221" t="s">
        <v>2008</v>
      </c>
      <c r="I1021" s="234" t="s">
        <v>979</v>
      </c>
      <c r="J1021" s="207">
        <v>392422.01</v>
      </c>
      <c r="K1021" s="211"/>
      <c r="L1021" s="127" t="str">
        <f t="shared" si="145"/>
        <v>0070454704000010</v>
      </c>
      <c r="M1021" s="127">
        <f t="shared" si="151"/>
        <v>16</v>
      </c>
      <c r="N1021" s="127" t="str">
        <f t="shared" si="146"/>
        <v>00000000/Z_DTV</v>
      </c>
      <c r="O1021" s="236">
        <f t="shared" si="152"/>
        <v>0</v>
      </c>
      <c r="P1021" s="236">
        <f t="shared" si="153"/>
        <v>0</v>
      </c>
      <c r="Q1021" s="236">
        <f t="shared" si="153"/>
        <v>0</v>
      </c>
      <c r="R1021" s="236">
        <f t="shared" si="153"/>
        <v>0</v>
      </c>
      <c r="S1021" s="238">
        <f>IF(O1021=1,0,IF(P1021=1,'WHT Rates - MPEG HEVC VIA'!$H$3,IF(Q1021=1,'WHT Rates - MPEG HEVC VIA'!$H$11,IF(R1021=1,'Via Summary'!$B$9,_xlfn.XLOOKUP(D1021,'WHT Rates'!$B$4:$B$56,'WHT Rates'!$C$4:$C$56)/100))))</f>
        <v>4.9500000000000002E-2</v>
      </c>
      <c r="T1021" s="244">
        <f t="shared" si="149"/>
        <v>19424.889495000003</v>
      </c>
      <c r="U1021" s="238">
        <f>IF(O1021=1,0,IF(P1021=1,'WHT Rates - MPEG HEVC VIA'!$H$3,IF(Q1021=1,'WHT Rates - MPEG HEVC VIA'!$H$11,IF(R1021=1,'Via Summary'!$B$9,_xlfn.XLOOKUP(D1021,'WHT Rates'!$B$4:$B$56,'WHT Rates'!$E$4:$E$56)/100))))</f>
        <v>0.03</v>
      </c>
      <c r="V1021" s="244">
        <f t="shared" si="150"/>
        <v>0</v>
      </c>
      <c r="W1021" s="251"/>
      <c r="X1021" s="128">
        <f t="shared" si="154"/>
        <v>-19424.89</v>
      </c>
      <c r="Y1021" s="128">
        <f t="shared" si="155"/>
        <v>0</v>
      </c>
      <c r="Z1021" s="251"/>
      <c r="AA1021" s="251"/>
      <c r="AB1021" s="251"/>
    </row>
    <row r="1022" spans="1:28" s="127" customFormat="1" x14ac:dyDescent="0.35">
      <c r="A1022" s="214" t="s">
        <v>73</v>
      </c>
      <c r="B1022" s="215">
        <v>105188</v>
      </c>
      <c r="C1022" s="215" t="s">
        <v>29</v>
      </c>
      <c r="D1022" s="215" t="s">
        <v>30</v>
      </c>
      <c r="E1022" s="215">
        <v>70454704</v>
      </c>
      <c r="F1022" s="215">
        <v>20</v>
      </c>
      <c r="G1022" s="215" t="s">
        <v>694</v>
      </c>
      <c r="H1022" s="221" t="s">
        <v>2009</v>
      </c>
      <c r="I1022" s="234" t="s">
        <v>979</v>
      </c>
      <c r="J1022" s="207">
        <v>4065.78</v>
      </c>
      <c r="K1022" s="211"/>
      <c r="L1022" s="127" t="str">
        <f t="shared" si="145"/>
        <v>0070454704000020</v>
      </c>
      <c r="M1022" s="127">
        <f t="shared" si="151"/>
        <v>16</v>
      </c>
      <c r="N1022" s="127" t="str">
        <f t="shared" si="146"/>
        <v>00000000/Z_DTV</v>
      </c>
      <c r="O1022" s="236">
        <f t="shared" si="152"/>
        <v>0</v>
      </c>
      <c r="P1022" s="236">
        <f t="shared" si="153"/>
        <v>0</v>
      </c>
      <c r="Q1022" s="236">
        <f t="shared" si="153"/>
        <v>0</v>
      </c>
      <c r="R1022" s="236">
        <f t="shared" si="153"/>
        <v>0</v>
      </c>
      <c r="S1022" s="238">
        <f>IF(O1022=1,0,IF(P1022=1,'WHT Rates - MPEG HEVC VIA'!$H$3,IF(Q1022=1,'WHT Rates - MPEG HEVC VIA'!$H$11,IF(R1022=1,'Via Summary'!$B$9,_xlfn.XLOOKUP(D1022,'WHT Rates'!$B$4:$B$56,'WHT Rates'!$C$4:$C$56)/100))))</f>
        <v>4.9500000000000002E-2</v>
      </c>
      <c r="T1022" s="244">
        <f t="shared" si="149"/>
        <v>201.25611000000001</v>
      </c>
      <c r="U1022" s="238">
        <f>IF(O1022=1,0,IF(P1022=1,'WHT Rates - MPEG HEVC VIA'!$H$3,IF(Q1022=1,'WHT Rates - MPEG HEVC VIA'!$H$11,IF(R1022=1,'Via Summary'!$B$9,_xlfn.XLOOKUP(D1022,'WHT Rates'!$B$4:$B$56,'WHT Rates'!$E$4:$E$56)/100))))</f>
        <v>0.03</v>
      </c>
      <c r="V1022" s="244">
        <f t="shared" si="150"/>
        <v>0</v>
      </c>
      <c r="W1022" s="251"/>
      <c r="X1022" s="128">
        <f t="shared" si="154"/>
        <v>-201.26</v>
      </c>
      <c r="Y1022" s="128">
        <f t="shared" si="155"/>
        <v>0</v>
      </c>
      <c r="Z1022" s="251"/>
      <c r="AA1022" s="251"/>
      <c r="AB1022" s="251"/>
    </row>
    <row r="1023" spans="1:28" s="127" customFormat="1" x14ac:dyDescent="0.35">
      <c r="A1023" s="214" t="s">
        <v>73</v>
      </c>
      <c r="B1023" s="215">
        <v>105188</v>
      </c>
      <c r="C1023" s="215" t="s">
        <v>29</v>
      </c>
      <c r="D1023" s="215" t="s">
        <v>30</v>
      </c>
      <c r="E1023" s="215">
        <v>70454704</v>
      </c>
      <c r="F1023" s="215">
        <v>30</v>
      </c>
      <c r="G1023" s="215" t="s">
        <v>694</v>
      </c>
      <c r="H1023" s="221" t="s">
        <v>2010</v>
      </c>
      <c r="I1023" s="234" t="s">
        <v>979</v>
      </c>
      <c r="J1023" s="207">
        <v>301909.17</v>
      </c>
      <c r="K1023" s="211"/>
      <c r="L1023" s="127" t="str">
        <f t="shared" si="145"/>
        <v>0070454704000030</v>
      </c>
      <c r="M1023" s="127">
        <f t="shared" si="151"/>
        <v>16</v>
      </c>
      <c r="N1023" s="127" t="str">
        <f t="shared" si="146"/>
        <v>00000000/Z_DTV</v>
      </c>
      <c r="O1023" s="236">
        <f t="shared" si="152"/>
        <v>0</v>
      </c>
      <c r="P1023" s="236">
        <f t="shared" si="153"/>
        <v>0</v>
      </c>
      <c r="Q1023" s="236">
        <f t="shared" si="153"/>
        <v>0</v>
      </c>
      <c r="R1023" s="236">
        <f t="shared" si="153"/>
        <v>0</v>
      </c>
      <c r="S1023" s="238">
        <f>IF(O1023=1,0,IF(P1023=1,'WHT Rates - MPEG HEVC VIA'!$H$3,IF(Q1023=1,'WHT Rates - MPEG HEVC VIA'!$H$11,IF(R1023=1,'Via Summary'!$B$9,_xlfn.XLOOKUP(D1023,'WHT Rates'!$B$4:$B$56,'WHT Rates'!$C$4:$C$56)/100))))</f>
        <v>4.9500000000000002E-2</v>
      </c>
      <c r="T1023" s="244">
        <f t="shared" si="149"/>
        <v>14944.503914999999</v>
      </c>
      <c r="U1023" s="238">
        <f>IF(O1023=1,0,IF(P1023=1,'WHT Rates - MPEG HEVC VIA'!$H$3,IF(Q1023=1,'WHT Rates - MPEG HEVC VIA'!$H$11,IF(R1023=1,'Via Summary'!$B$9,_xlfn.XLOOKUP(D1023,'WHT Rates'!$B$4:$B$56,'WHT Rates'!$E$4:$E$56)/100))))</f>
        <v>0.03</v>
      </c>
      <c r="V1023" s="244">
        <f t="shared" si="150"/>
        <v>0</v>
      </c>
      <c r="W1023" s="251"/>
      <c r="X1023" s="128">
        <f t="shared" si="154"/>
        <v>-14944.5</v>
      </c>
      <c r="Y1023" s="128">
        <f t="shared" si="155"/>
        <v>0</v>
      </c>
      <c r="Z1023" s="251"/>
      <c r="AA1023" s="251"/>
      <c r="AB1023" s="251"/>
    </row>
    <row r="1024" spans="1:28" s="127" customFormat="1" x14ac:dyDescent="0.35">
      <c r="A1024" s="214" t="s">
        <v>73</v>
      </c>
      <c r="B1024" s="215">
        <v>105188</v>
      </c>
      <c r="C1024" s="215" t="s">
        <v>29</v>
      </c>
      <c r="D1024" s="215" t="s">
        <v>30</v>
      </c>
      <c r="E1024" s="215">
        <v>70454704</v>
      </c>
      <c r="F1024" s="215">
        <v>40</v>
      </c>
      <c r="G1024" s="215" t="s">
        <v>694</v>
      </c>
      <c r="H1024" s="221" t="s">
        <v>2011</v>
      </c>
      <c r="I1024" s="234" t="s">
        <v>979</v>
      </c>
      <c r="J1024" s="207">
        <v>223654.15</v>
      </c>
      <c r="K1024" s="211"/>
      <c r="L1024" s="127" t="str">
        <f t="shared" si="145"/>
        <v>0070454704000040</v>
      </c>
      <c r="M1024" s="127">
        <f t="shared" si="151"/>
        <v>16</v>
      </c>
      <c r="N1024" s="127" t="str">
        <f t="shared" si="146"/>
        <v>00000000/Z_DTV</v>
      </c>
      <c r="O1024" s="236">
        <f t="shared" si="152"/>
        <v>0</v>
      </c>
      <c r="P1024" s="236">
        <f t="shared" si="153"/>
        <v>0</v>
      </c>
      <c r="Q1024" s="236">
        <f t="shared" si="153"/>
        <v>0</v>
      </c>
      <c r="R1024" s="236">
        <f t="shared" si="153"/>
        <v>0</v>
      </c>
      <c r="S1024" s="238">
        <f>IF(O1024=1,0,IF(P1024=1,'WHT Rates - MPEG HEVC VIA'!$H$3,IF(Q1024=1,'WHT Rates - MPEG HEVC VIA'!$H$11,IF(R1024=1,'Via Summary'!$B$9,_xlfn.XLOOKUP(D1024,'WHT Rates'!$B$4:$B$56,'WHT Rates'!$C$4:$C$56)/100))))</f>
        <v>4.9500000000000002E-2</v>
      </c>
      <c r="T1024" s="244">
        <f t="shared" si="149"/>
        <v>11070.880424999999</v>
      </c>
      <c r="U1024" s="238">
        <f>IF(O1024=1,0,IF(P1024=1,'WHT Rates - MPEG HEVC VIA'!$H$3,IF(Q1024=1,'WHT Rates - MPEG HEVC VIA'!$H$11,IF(R1024=1,'Via Summary'!$B$9,_xlfn.XLOOKUP(D1024,'WHT Rates'!$B$4:$B$56,'WHT Rates'!$E$4:$E$56)/100))))</f>
        <v>0.03</v>
      </c>
      <c r="V1024" s="244">
        <f t="shared" si="150"/>
        <v>0</v>
      </c>
      <c r="W1024" s="251"/>
      <c r="X1024" s="128">
        <f t="shared" si="154"/>
        <v>-11070.88</v>
      </c>
      <c r="Y1024" s="128">
        <f t="shared" si="155"/>
        <v>0</v>
      </c>
      <c r="Z1024" s="251"/>
      <c r="AA1024" s="251"/>
      <c r="AB1024" s="251"/>
    </row>
    <row r="1025" spans="1:28" s="127" customFormat="1" x14ac:dyDescent="0.35">
      <c r="A1025" s="214" t="s">
        <v>73</v>
      </c>
      <c r="B1025" s="215">
        <v>105188</v>
      </c>
      <c r="C1025" s="215" t="s">
        <v>29</v>
      </c>
      <c r="D1025" s="215" t="s">
        <v>30</v>
      </c>
      <c r="E1025" s="215">
        <v>70454704</v>
      </c>
      <c r="F1025" s="215">
        <v>50</v>
      </c>
      <c r="G1025" s="215" t="s">
        <v>694</v>
      </c>
      <c r="H1025" s="221" t="s">
        <v>2012</v>
      </c>
      <c r="I1025" s="234" t="s">
        <v>979</v>
      </c>
      <c r="J1025" s="207">
        <v>915977.01</v>
      </c>
      <c r="K1025" s="211"/>
      <c r="L1025" s="127" t="str">
        <f t="shared" si="145"/>
        <v>0070454704000050</v>
      </c>
      <c r="M1025" s="127">
        <f t="shared" si="151"/>
        <v>16</v>
      </c>
      <c r="N1025" s="127" t="str">
        <f t="shared" si="146"/>
        <v>00000000/Z_DTV</v>
      </c>
      <c r="O1025" s="236">
        <f t="shared" si="152"/>
        <v>0</v>
      </c>
      <c r="P1025" s="236">
        <f t="shared" si="153"/>
        <v>0</v>
      </c>
      <c r="Q1025" s="236">
        <f t="shared" si="153"/>
        <v>0</v>
      </c>
      <c r="R1025" s="236">
        <f t="shared" si="153"/>
        <v>0</v>
      </c>
      <c r="S1025" s="238">
        <f>IF(O1025=1,0,IF(P1025=1,'WHT Rates - MPEG HEVC VIA'!$H$3,IF(Q1025=1,'WHT Rates - MPEG HEVC VIA'!$H$11,IF(R1025=1,'Via Summary'!$B$9,_xlfn.XLOOKUP(D1025,'WHT Rates'!$B$4:$B$56,'WHT Rates'!$C$4:$C$56)/100))))</f>
        <v>4.9500000000000002E-2</v>
      </c>
      <c r="T1025" s="244">
        <f t="shared" si="149"/>
        <v>45340.861994999999</v>
      </c>
      <c r="U1025" s="238">
        <f>IF(O1025=1,0,IF(P1025=1,'WHT Rates - MPEG HEVC VIA'!$H$3,IF(Q1025=1,'WHT Rates - MPEG HEVC VIA'!$H$11,IF(R1025=1,'Via Summary'!$B$9,_xlfn.XLOOKUP(D1025,'WHT Rates'!$B$4:$B$56,'WHT Rates'!$E$4:$E$56)/100))))</f>
        <v>0.03</v>
      </c>
      <c r="V1025" s="244">
        <f t="shared" si="150"/>
        <v>0</v>
      </c>
      <c r="W1025" s="251"/>
      <c r="X1025" s="128">
        <f t="shared" si="154"/>
        <v>-45340.86</v>
      </c>
      <c r="Y1025" s="128">
        <f t="shared" si="155"/>
        <v>0</v>
      </c>
      <c r="Z1025" s="251"/>
      <c r="AA1025" s="251"/>
      <c r="AB1025" s="251"/>
    </row>
    <row r="1026" spans="1:28" s="127" customFormat="1" x14ac:dyDescent="0.35">
      <c r="A1026" s="214" t="s">
        <v>73</v>
      </c>
      <c r="B1026" s="215">
        <v>105188</v>
      </c>
      <c r="C1026" s="215" t="s">
        <v>29</v>
      </c>
      <c r="D1026" s="215" t="s">
        <v>30</v>
      </c>
      <c r="E1026" s="215">
        <v>70454704</v>
      </c>
      <c r="F1026" s="215">
        <v>60</v>
      </c>
      <c r="G1026" s="215" t="s">
        <v>697</v>
      </c>
      <c r="H1026" s="221" t="s">
        <v>2013</v>
      </c>
      <c r="I1026" s="234" t="s">
        <v>979</v>
      </c>
      <c r="J1026" s="207">
        <v>54648.58</v>
      </c>
      <c r="K1026" s="211"/>
      <c r="L1026" s="127" t="str">
        <f t="shared" ref="L1026:L1080" si="156">IF(LEN(F1026)=2,CONCATENATE("00",E1026,"0000",F1026),CONCATENATE("00",E1026,"000",F1026))</f>
        <v>0070454704000060</v>
      </c>
      <c r="M1026" s="127">
        <f t="shared" si="151"/>
        <v>16</v>
      </c>
      <c r="N1026" s="127" t="str">
        <f t="shared" ref="N1026:N1080" si="157">CONCATENATE("00000000/",G1026)</f>
        <v>00000000/Z_SBA</v>
      </c>
      <c r="O1026" s="236">
        <f t="shared" si="152"/>
        <v>0</v>
      </c>
      <c r="P1026" s="236">
        <f t="shared" si="153"/>
        <v>0</v>
      </c>
      <c r="Q1026" s="236">
        <f t="shared" si="153"/>
        <v>0</v>
      </c>
      <c r="R1026" s="236">
        <f t="shared" si="153"/>
        <v>0</v>
      </c>
      <c r="S1026" s="238">
        <f>IF(O1026=1,0,IF(P1026=1,'WHT Rates - MPEG HEVC VIA'!$H$3,IF(Q1026=1,'WHT Rates - MPEG HEVC VIA'!$H$11,IF(R1026=1,'Via Summary'!$B$9,_xlfn.XLOOKUP(D1026,'WHT Rates'!$B$4:$B$56,'WHT Rates'!$C$4:$C$56)/100))))</f>
        <v>4.9500000000000002E-2</v>
      </c>
      <c r="T1026" s="244">
        <f t="shared" si="149"/>
        <v>2705.1047100000001</v>
      </c>
      <c r="U1026" s="238">
        <f>IF(O1026=1,0,IF(P1026=1,'WHT Rates - MPEG HEVC VIA'!$H$3,IF(Q1026=1,'WHT Rates - MPEG HEVC VIA'!$H$11,IF(R1026=1,'Via Summary'!$B$9,_xlfn.XLOOKUP(D1026,'WHT Rates'!$B$4:$B$56,'WHT Rates'!$E$4:$E$56)/100))))</f>
        <v>0.03</v>
      </c>
      <c r="V1026" s="244">
        <f t="shared" si="150"/>
        <v>0</v>
      </c>
      <c r="W1026" s="251"/>
      <c r="X1026" s="128">
        <f t="shared" si="154"/>
        <v>-2705.1</v>
      </c>
      <c r="Y1026" s="128">
        <f t="shared" si="155"/>
        <v>0</v>
      </c>
      <c r="Z1026" s="251"/>
      <c r="AA1026" s="251"/>
      <c r="AB1026" s="251"/>
    </row>
    <row r="1027" spans="1:28" s="127" customFormat="1" x14ac:dyDescent="0.35">
      <c r="A1027" s="214" t="s">
        <v>73</v>
      </c>
      <c r="B1027" s="215">
        <v>105188</v>
      </c>
      <c r="C1027" s="215" t="s">
        <v>29</v>
      </c>
      <c r="D1027" s="215" t="s">
        <v>30</v>
      </c>
      <c r="E1027" s="215">
        <v>70454704</v>
      </c>
      <c r="F1027" s="215">
        <v>70</v>
      </c>
      <c r="G1027" s="215" t="s">
        <v>697</v>
      </c>
      <c r="H1027" s="221" t="s">
        <v>2014</v>
      </c>
      <c r="I1027" s="234" t="s">
        <v>979</v>
      </c>
      <c r="J1027" s="207">
        <v>23222.080000000002</v>
      </c>
      <c r="K1027" s="211"/>
      <c r="L1027" s="127" t="str">
        <f t="shared" si="156"/>
        <v>0070454704000070</v>
      </c>
      <c r="M1027" s="127">
        <f t="shared" si="151"/>
        <v>16</v>
      </c>
      <c r="N1027" s="127" t="str">
        <f t="shared" si="157"/>
        <v>00000000/Z_SBA</v>
      </c>
      <c r="O1027" s="236">
        <f t="shared" ref="O1027:O1058" si="158">IF($I1027=O$1,1,0)</f>
        <v>0</v>
      </c>
      <c r="P1027" s="236">
        <f t="shared" ref="P1027:R1058" si="159">IF($A1027=P$1,1,0)</f>
        <v>0</v>
      </c>
      <c r="Q1027" s="236">
        <f t="shared" si="159"/>
        <v>0</v>
      </c>
      <c r="R1027" s="236">
        <f t="shared" si="159"/>
        <v>0</v>
      </c>
      <c r="S1027" s="238">
        <f>IF(O1027=1,0,IF(P1027=1,'WHT Rates - MPEG HEVC VIA'!$H$3,IF(Q1027=1,'WHT Rates - MPEG HEVC VIA'!$H$11,IF(R1027=1,'Via Summary'!$B$9,_xlfn.XLOOKUP(D1027,'WHT Rates'!$B$4:$B$56,'WHT Rates'!$C$4:$C$56)/100))))</f>
        <v>4.9500000000000002E-2</v>
      </c>
      <c r="T1027" s="244">
        <f t="shared" ref="T1027:T1080" si="160">J1027*S1027</f>
        <v>1149.49296</v>
      </c>
      <c r="U1027" s="238">
        <f>IF(O1027=1,0,IF(P1027=1,'WHT Rates - MPEG HEVC VIA'!$H$3,IF(Q1027=1,'WHT Rates - MPEG HEVC VIA'!$H$11,IF(R1027=1,'Via Summary'!$B$9,_xlfn.XLOOKUP(D1027,'WHT Rates'!$B$4:$B$56,'WHT Rates'!$E$4:$E$56)/100))))</f>
        <v>0.03</v>
      </c>
      <c r="V1027" s="244">
        <f t="shared" ref="V1027:V1080" si="161">K1027*U1027</f>
        <v>0</v>
      </c>
      <c r="W1027" s="251"/>
      <c r="X1027" s="128">
        <f t="shared" si="154"/>
        <v>-1149.49</v>
      </c>
      <c r="Y1027" s="128">
        <f t="shared" si="155"/>
        <v>0</v>
      </c>
      <c r="Z1027" s="251"/>
      <c r="AA1027" s="251"/>
      <c r="AB1027" s="251"/>
    </row>
    <row r="1028" spans="1:28" s="127" customFormat="1" x14ac:dyDescent="0.35">
      <c r="A1028" s="214" t="s">
        <v>73</v>
      </c>
      <c r="B1028" s="215">
        <v>105188</v>
      </c>
      <c r="C1028" s="215" t="s">
        <v>29</v>
      </c>
      <c r="D1028" s="215" t="s">
        <v>30</v>
      </c>
      <c r="E1028" s="215">
        <v>70454704</v>
      </c>
      <c r="F1028" s="215">
        <v>80</v>
      </c>
      <c r="G1028" s="215" t="s">
        <v>697</v>
      </c>
      <c r="H1028" s="221" t="s">
        <v>2015</v>
      </c>
      <c r="I1028" s="234" t="s">
        <v>979</v>
      </c>
      <c r="J1028" s="207">
        <v>31027.17</v>
      </c>
      <c r="K1028" s="211"/>
      <c r="L1028" s="127" t="str">
        <f t="shared" si="156"/>
        <v>0070454704000080</v>
      </c>
      <c r="M1028" s="127">
        <f t="shared" ref="M1028:M1080" si="162">LEN(L1028)</f>
        <v>16</v>
      </c>
      <c r="N1028" s="127" t="str">
        <f t="shared" si="157"/>
        <v>00000000/Z_SBA</v>
      </c>
      <c r="O1028" s="236">
        <f t="shared" si="158"/>
        <v>0</v>
      </c>
      <c r="P1028" s="236">
        <f t="shared" si="159"/>
        <v>0</v>
      </c>
      <c r="Q1028" s="236">
        <f t="shared" si="159"/>
        <v>0</v>
      </c>
      <c r="R1028" s="236">
        <f t="shared" si="159"/>
        <v>0</v>
      </c>
      <c r="S1028" s="238">
        <f>IF(O1028=1,0,IF(P1028=1,'WHT Rates - MPEG HEVC VIA'!$H$3,IF(Q1028=1,'WHT Rates - MPEG HEVC VIA'!$H$11,IF(R1028=1,'Via Summary'!$B$9,_xlfn.XLOOKUP(D1028,'WHT Rates'!$B$4:$B$56,'WHT Rates'!$C$4:$C$56)/100))))</f>
        <v>4.9500000000000002E-2</v>
      </c>
      <c r="T1028" s="244">
        <f t="shared" si="160"/>
        <v>1535.8449149999999</v>
      </c>
      <c r="U1028" s="238">
        <f>IF(O1028=1,0,IF(P1028=1,'WHT Rates - MPEG HEVC VIA'!$H$3,IF(Q1028=1,'WHT Rates - MPEG HEVC VIA'!$H$11,IF(R1028=1,'Via Summary'!$B$9,_xlfn.XLOOKUP(D1028,'WHT Rates'!$B$4:$B$56,'WHT Rates'!$E$4:$E$56)/100))))</f>
        <v>0.03</v>
      </c>
      <c r="V1028" s="244">
        <f t="shared" si="161"/>
        <v>0</v>
      </c>
      <c r="X1028" s="128">
        <f t="shared" si="154"/>
        <v>-1535.84</v>
      </c>
      <c r="Y1028" s="128">
        <f t="shared" si="155"/>
        <v>0</v>
      </c>
      <c r="Z1028" s="251"/>
      <c r="AB1028" s="251"/>
    </row>
    <row r="1029" spans="1:28" s="127" customFormat="1" x14ac:dyDescent="0.35">
      <c r="A1029" s="214" t="s">
        <v>73</v>
      </c>
      <c r="B1029" s="215">
        <v>105188</v>
      </c>
      <c r="C1029" s="215" t="s">
        <v>29</v>
      </c>
      <c r="D1029" s="215" t="s">
        <v>30</v>
      </c>
      <c r="E1029" s="215">
        <v>70455109</v>
      </c>
      <c r="F1029" s="215">
        <v>10</v>
      </c>
      <c r="G1029" s="215" t="s">
        <v>1083</v>
      </c>
      <c r="H1029" s="221" t="s">
        <v>2016</v>
      </c>
      <c r="I1029" s="234" t="s">
        <v>1013</v>
      </c>
      <c r="J1029" s="207">
        <v>-1107.6600000000001</v>
      </c>
      <c r="K1029" s="211"/>
      <c r="L1029" s="127" t="str">
        <f t="shared" si="156"/>
        <v>0070455109000010</v>
      </c>
      <c r="M1029" s="127">
        <f t="shared" si="162"/>
        <v>16</v>
      </c>
      <c r="N1029" s="127" t="str">
        <f t="shared" si="157"/>
        <v>00000000/ACT ASSET</v>
      </c>
      <c r="O1029" s="236">
        <f t="shared" si="158"/>
        <v>0</v>
      </c>
      <c r="P1029" s="236">
        <f t="shared" si="159"/>
        <v>0</v>
      </c>
      <c r="Q1029" s="236">
        <f t="shared" si="159"/>
        <v>0</v>
      </c>
      <c r="R1029" s="236">
        <f t="shared" si="159"/>
        <v>0</v>
      </c>
      <c r="S1029" s="238">
        <f>IF(O1029=1,0,IF(P1029=1,'WHT Rates - MPEG HEVC VIA'!$H$3,IF(Q1029=1,'WHT Rates - MPEG HEVC VIA'!$H$11,IF(R1029=1,'Via Summary'!$B$9,_xlfn.XLOOKUP(D1029,'WHT Rates'!$B$4:$B$56,'WHT Rates'!$C$4:$C$56)/100))))</f>
        <v>4.9500000000000002E-2</v>
      </c>
      <c r="T1029" s="244">
        <f t="shared" si="160"/>
        <v>-54.829170000000005</v>
      </c>
      <c r="U1029" s="238">
        <f>IF(O1029=1,0,IF(P1029=1,'WHT Rates - MPEG HEVC VIA'!$H$3,IF(Q1029=1,'WHT Rates - MPEG HEVC VIA'!$H$11,IF(R1029=1,'Via Summary'!$B$9,_xlfn.XLOOKUP(D1029,'WHT Rates'!$B$4:$B$56,'WHT Rates'!$E$4:$E$56)/100))))</f>
        <v>0.03</v>
      </c>
      <c r="V1029" s="244">
        <f t="shared" si="161"/>
        <v>0</v>
      </c>
      <c r="X1029" s="128">
        <f t="shared" si="154"/>
        <v>54.83</v>
      </c>
      <c r="Y1029" s="128">
        <f t="shared" si="155"/>
        <v>0</v>
      </c>
      <c r="Z1029" s="251"/>
      <c r="AB1029" s="251"/>
    </row>
    <row r="1030" spans="1:28" s="127" customFormat="1" x14ac:dyDescent="0.35">
      <c r="A1030" s="214" t="s">
        <v>73</v>
      </c>
      <c r="B1030" s="215">
        <v>105188</v>
      </c>
      <c r="C1030" s="215" t="s">
        <v>29</v>
      </c>
      <c r="D1030" s="215" t="s">
        <v>30</v>
      </c>
      <c r="E1030" s="215">
        <v>70455109</v>
      </c>
      <c r="F1030" s="215">
        <v>10</v>
      </c>
      <c r="G1030" s="215" t="s">
        <v>694</v>
      </c>
      <c r="H1030" s="221" t="s">
        <v>2016</v>
      </c>
      <c r="I1030" s="234" t="s">
        <v>1013</v>
      </c>
      <c r="J1030" s="207">
        <v>371883.12</v>
      </c>
      <c r="K1030" s="211"/>
      <c r="L1030" s="127" t="str">
        <f t="shared" si="156"/>
        <v>0070455109000010</v>
      </c>
      <c r="M1030" s="127">
        <f t="shared" si="162"/>
        <v>16</v>
      </c>
      <c r="N1030" s="127" t="str">
        <f t="shared" si="157"/>
        <v>00000000/Z_DTV</v>
      </c>
      <c r="O1030" s="236">
        <f t="shared" si="158"/>
        <v>0</v>
      </c>
      <c r="P1030" s="236">
        <f t="shared" si="159"/>
        <v>0</v>
      </c>
      <c r="Q1030" s="236">
        <f t="shared" si="159"/>
        <v>0</v>
      </c>
      <c r="R1030" s="236">
        <f t="shared" si="159"/>
        <v>0</v>
      </c>
      <c r="S1030" s="238">
        <f>IF(O1030=1,0,IF(P1030=1,'WHT Rates - MPEG HEVC VIA'!$H$3,IF(Q1030=1,'WHT Rates - MPEG HEVC VIA'!$H$11,IF(R1030=1,'Via Summary'!$B$9,_xlfn.XLOOKUP(D1030,'WHT Rates'!$B$4:$B$56,'WHT Rates'!$C$4:$C$56)/100))))</f>
        <v>4.9500000000000002E-2</v>
      </c>
      <c r="T1030" s="244">
        <f t="shared" si="160"/>
        <v>18408.21444</v>
      </c>
      <c r="U1030" s="238">
        <f>IF(O1030=1,0,IF(P1030=1,'WHT Rates - MPEG HEVC VIA'!$H$3,IF(Q1030=1,'WHT Rates - MPEG HEVC VIA'!$H$11,IF(R1030=1,'Via Summary'!$B$9,_xlfn.XLOOKUP(D1030,'WHT Rates'!$B$4:$B$56,'WHT Rates'!$E$4:$E$56)/100))))</f>
        <v>0.03</v>
      </c>
      <c r="V1030" s="244">
        <f t="shared" si="161"/>
        <v>0</v>
      </c>
      <c r="X1030" s="128">
        <f t="shared" si="154"/>
        <v>-18408.21</v>
      </c>
      <c r="Y1030" s="128">
        <f t="shared" si="155"/>
        <v>0</v>
      </c>
      <c r="Z1030" s="251"/>
      <c r="AB1030" s="251"/>
    </row>
    <row r="1031" spans="1:28" s="127" customFormat="1" x14ac:dyDescent="0.35">
      <c r="A1031" s="214" t="s">
        <v>73</v>
      </c>
      <c r="B1031" s="215">
        <v>105188</v>
      </c>
      <c r="C1031" s="215" t="s">
        <v>29</v>
      </c>
      <c r="D1031" s="215" t="s">
        <v>30</v>
      </c>
      <c r="E1031" s="215">
        <v>70455120</v>
      </c>
      <c r="F1031" s="215">
        <v>10</v>
      </c>
      <c r="G1031" s="215" t="s">
        <v>1083</v>
      </c>
      <c r="H1031" s="221" t="s">
        <v>2017</v>
      </c>
      <c r="I1031" s="234" t="s">
        <v>997</v>
      </c>
      <c r="J1031" s="207">
        <v>-1021.94</v>
      </c>
      <c r="K1031" s="211"/>
      <c r="L1031" s="127" t="str">
        <f t="shared" si="156"/>
        <v>0070455120000010</v>
      </c>
      <c r="M1031" s="127">
        <f t="shared" si="162"/>
        <v>16</v>
      </c>
      <c r="N1031" s="127" t="str">
        <f t="shared" si="157"/>
        <v>00000000/ACT ASSET</v>
      </c>
      <c r="O1031" s="236">
        <f t="shared" si="158"/>
        <v>0</v>
      </c>
      <c r="P1031" s="236">
        <f t="shared" si="159"/>
        <v>0</v>
      </c>
      <c r="Q1031" s="236">
        <f t="shared" si="159"/>
        <v>0</v>
      </c>
      <c r="R1031" s="236">
        <f t="shared" si="159"/>
        <v>0</v>
      </c>
      <c r="S1031" s="238">
        <f>IF(O1031=1,0,IF(P1031=1,'WHT Rates - MPEG HEVC VIA'!$H$3,IF(Q1031=1,'WHT Rates - MPEG HEVC VIA'!$H$11,IF(R1031=1,'Via Summary'!$B$9,_xlfn.XLOOKUP(D1031,'WHT Rates'!$B$4:$B$56,'WHT Rates'!$C$4:$C$56)/100))))</f>
        <v>4.9500000000000002E-2</v>
      </c>
      <c r="T1031" s="244">
        <f t="shared" si="160"/>
        <v>-50.586030000000008</v>
      </c>
      <c r="U1031" s="238">
        <f>IF(O1031=1,0,IF(P1031=1,'WHT Rates - MPEG HEVC VIA'!$H$3,IF(Q1031=1,'WHT Rates - MPEG HEVC VIA'!$H$11,IF(R1031=1,'Via Summary'!$B$9,_xlfn.XLOOKUP(D1031,'WHT Rates'!$B$4:$B$56,'WHT Rates'!$E$4:$E$56)/100))))</f>
        <v>0.03</v>
      </c>
      <c r="V1031" s="244">
        <f t="shared" si="161"/>
        <v>0</v>
      </c>
      <c r="X1031" s="128">
        <f t="shared" si="154"/>
        <v>50.59</v>
      </c>
      <c r="Y1031" s="128">
        <f t="shared" si="155"/>
        <v>0</v>
      </c>
      <c r="Z1031" s="251"/>
      <c r="AB1031" s="251"/>
    </row>
    <row r="1032" spans="1:28" s="127" customFormat="1" x14ac:dyDescent="0.35">
      <c r="A1032" s="214" t="s">
        <v>73</v>
      </c>
      <c r="B1032" s="215">
        <v>105188</v>
      </c>
      <c r="C1032" s="215" t="s">
        <v>29</v>
      </c>
      <c r="D1032" s="215" t="s">
        <v>30</v>
      </c>
      <c r="E1032" s="215">
        <v>70455120</v>
      </c>
      <c r="F1032" s="215">
        <v>10</v>
      </c>
      <c r="G1032" s="215" t="s">
        <v>694</v>
      </c>
      <c r="H1032" s="221" t="s">
        <v>2017</v>
      </c>
      <c r="I1032" s="234" t="s">
        <v>997</v>
      </c>
      <c r="J1032" s="207">
        <v>427725</v>
      </c>
      <c r="K1032" s="211"/>
      <c r="L1032" s="127" t="str">
        <f t="shared" si="156"/>
        <v>0070455120000010</v>
      </c>
      <c r="M1032" s="127">
        <f t="shared" si="162"/>
        <v>16</v>
      </c>
      <c r="N1032" s="127" t="str">
        <f t="shared" si="157"/>
        <v>00000000/Z_DTV</v>
      </c>
      <c r="O1032" s="236">
        <f t="shared" si="158"/>
        <v>0</v>
      </c>
      <c r="P1032" s="236">
        <f t="shared" si="159"/>
        <v>0</v>
      </c>
      <c r="Q1032" s="236">
        <f t="shared" si="159"/>
        <v>0</v>
      </c>
      <c r="R1032" s="236">
        <f t="shared" si="159"/>
        <v>0</v>
      </c>
      <c r="S1032" s="238">
        <f>IF(O1032=1,0,IF(P1032=1,'WHT Rates - MPEG HEVC VIA'!$H$3,IF(Q1032=1,'WHT Rates - MPEG HEVC VIA'!$H$11,IF(R1032=1,'Via Summary'!$B$9,_xlfn.XLOOKUP(D1032,'WHT Rates'!$B$4:$B$56,'WHT Rates'!$C$4:$C$56)/100))))</f>
        <v>4.9500000000000002E-2</v>
      </c>
      <c r="T1032" s="244">
        <f t="shared" si="160"/>
        <v>21172.387500000001</v>
      </c>
      <c r="U1032" s="238">
        <f>IF(O1032=1,0,IF(P1032=1,'WHT Rates - MPEG HEVC VIA'!$H$3,IF(Q1032=1,'WHT Rates - MPEG HEVC VIA'!$H$11,IF(R1032=1,'Via Summary'!$B$9,_xlfn.XLOOKUP(D1032,'WHT Rates'!$B$4:$B$56,'WHT Rates'!$E$4:$E$56)/100))))</f>
        <v>0.03</v>
      </c>
      <c r="V1032" s="244">
        <f t="shared" si="161"/>
        <v>0</v>
      </c>
      <c r="X1032" s="128">
        <f t="shared" si="154"/>
        <v>-21172.39</v>
      </c>
      <c r="Y1032" s="128">
        <f t="shared" si="155"/>
        <v>0</v>
      </c>
      <c r="Z1032" s="251"/>
      <c r="AB1032" s="251"/>
    </row>
    <row r="1033" spans="1:28" s="127" customFormat="1" x14ac:dyDescent="0.35">
      <c r="A1033" s="214" t="s">
        <v>262</v>
      </c>
      <c r="B1033" s="215">
        <v>119871</v>
      </c>
      <c r="C1033" s="215" t="s">
        <v>136</v>
      </c>
      <c r="D1033" s="215" t="s">
        <v>137</v>
      </c>
      <c r="E1033" s="215">
        <v>70454886</v>
      </c>
      <c r="F1033" s="215">
        <v>10</v>
      </c>
      <c r="G1033" s="215" t="s">
        <v>744</v>
      </c>
      <c r="H1033" s="221" t="s">
        <v>2018</v>
      </c>
      <c r="I1033" s="234" t="s">
        <v>978</v>
      </c>
      <c r="J1033" s="207">
        <v>46</v>
      </c>
      <c r="K1033" s="211"/>
      <c r="L1033" s="127" t="str">
        <f t="shared" si="156"/>
        <v>0070454886000010</v>
      </c>
      <c r="M1033" s="127">
        <f t="shared" si="162"/>
        <v>16</v>
      </c>
      <c r="N1033" s="127" t="str">
        <f t="shared" si="157"/>
        <v>00000000/Z_SPKI</v>
      </c>
      <c r="O1033" s="236">
        <f t="shared" si="158"/>
        <v>0</v>
      </c>
      <c r="P1033" s="236">
        <f t="shared" si="159"/>
        <v>0</v>
      </c>
      <c r="Q1033" s="236">
        <f t="shared" si="159"/>
        <v>0</v>
      </c>
      <c r="R1033" s="236">
        <f t="shared" si="159"/>
        <v>0</v>
      </c>
      <c r="S1033" s="238">
        <f>IF(O1033=1,0,IF(P1033=1,'WHT Rates - MPEG HEVC VIA'!$H$3,IF(Q1033=1,'WHT Rates - MPEG HEVC VIA'!$H$11,IF(R1033=1,'Via Summary'!$B$9,_xlfn.XLOOKUP(D1033,'WHT Rates'!$B$4:$B$56,'WHT Rates'!$C$4:$C$56)/100))))</f>
        <v>0</v>
      </c>
      <c r="T1033" s="244">
        <f t="shared" si="160"/>
        <v>0</v>
      </c>
      <c r="U1033" s="238">
        <f>IF(O1033=1,0,IF(P1033=1,'WHT Rates - MPEG HEVC VIA'!$H$3,IF(Q1033=1,'WHT Rates - MPEG HEVC VIA'!$H$11,IF(R1033=1,'Via Summary'!$B$9,_xlfn.XLOOKUP(D1033,'WHT Rates'!$B$4:$B$56,'WHT Rates'!$E$4:$E$56)/100))))</f>
        <v>0</v>
      </c>
      <c r="V1033" s="244">
        <f t="shared" si="161"/>
        <v>0</v>
      </c>
      <c r="X1033" s="128">
        <f t="shared" si="154"/>
        <v>0</v>
      </c>
      <c r="Y1033" s="128">
        <f t="shared" si="155"/>
        <v>0</v>
      </c>
      <c r="Z1033" s="251"/>
      <c r="AB1033" s="251"/>
    </row>
    <row r="1034" spans="1:28" s="127" customFormat="1" x14ac:dyDescent="0.35">
      <c r="A1034" s="214" t="s">
        <v>237</v>
      </c>
      <c r="B1034" s="215">
        <v>115025</v>
      </c>
      <c r="C1034" s="215" t="s">
        <v>64</v>
      </c>
      <c r="D1034" s="215" t="s">
        <v>65</v>
      </c>
      <c r="E1034" s="215">
        <v>70454963</v>
      </c>
      <c r="F1034" s="215">
        <v>10</v>
      </c>
      <c r="G1034" s="215" t="s">
        <v>706</v>
      </c>
      <c r="H1034" s="221" t="s">
        <v>2019</v>
      </c>
      <c r="I1034" s="234" t="s">
        <v>978</v>
      </c>
      <c r="J1034" s="207"/>
      <c r="K1034" s="211">
        <v>1255</v>
      </c>
      <c r="L1034" s="127" t="str">
        <f t="shared" si="156"/>
        <v>0070454963000010</v>
      </c>
      <c r="M1034" s="127">
        <f t="shared" si="162"/>
        <v>16</v>
      </c>
      <c r="N1034" s="127" t="str">
        <f t="shared" si="157"/>
        <v>00000000/Z_CSD</v>
      </c>
      <c r="O1034" s="236">
        <f t="shared" si="158"/>
        <v>0</v>
      </c>
      <c r="P1034" s="236">
        <f t="shared" si="159"/>
        <v>0</v>
      </c>
      <c r="Q1034" s="236">
        <f t="shared" si="159"/>
        <v>0</v>
      </c>
      <c r="R1034" s="236">
        <f t="shared" si="159"/>
        <v>0</v>
      </c>
      <c r="S1034" s="238">
        <f>IF(O1034=1,0,IF(P1034=1,'WHT Rates - MPEG HEVC VIA'!$H$3,IF(Q1034=1,'WHT Rates - MPEG HEVC VIA'!$H$11,IF(R1034=1,'Via Summary'!$B$9,_xlfn.XLOOKUP(D1034,'WHT Rates'!$B$4:$B$56,'WHT Rates'!$C$4:$C$56)/100))))</f>
        <v>0</v>
      </c>
      <c r="T1034" s="244">
        <f t="shared" si="160"/>
        <v>0</v>
      </c>
      <c r="U1034" s="238">
        <f>IF(O1034=1,0,IF(P1034=1,'WHT Rates - MPEG HEVC VIA'!$H$3,IF(Q1034=1,'WHT Rates - MPEG HEVC VIA'!$H$11,IF(R1034=1,'Via Summary'!$B$9,_xlfn.XLOOKUP(D1034,'WHT Rates'!$B$4:$B$56,'WHT Rates'!$E$4:$E$56)/100))))</f>
        <v>0</v>
      </c>
      <c r="V1034" s="244">
        <f t="shared" si="161"/>
        <v>0</v>
      </c>
      <c r="X1034" s="128">
        <f t="shared" si="154"/>
        <v>0</v>
      </c>
      <c r="Y1034" s="128">
        <f t="shared" si="155"/>
        <v>0</v>
      </c>
      <c r="Z1034" s="251"/>
      <c r="AB1034" s="251"/>
    </row>
    <row r="1035" spans="1:28" s="127" customFormat="1" x14ac:dyDescent="0.35">
      <c r="A1035" s="214" t="s">
        <v>190</v>
      </c>
      <c r="B1035" s="215">
        <v>107051</v>
      </c>
      <c r="C1035" s="215" t="s">
        <v>29</v>
      </c>
      <c r="D1035" s="215" t="s">
        <v>30</v>
      </c>
      <c r="E1035" s="215">
        <v>70455022</v>
      </c>
      <c r="F1035" s="215">
        <v>10</v>
      </c>
      <c r="G1035" s="215" t="s">
        <v>694</v>
      </c>
      <c r="H1035" s="221" t="s">
        <v>2020</v>
      </c>
      <c r="I1035" s="234" t="s">
        <v>979</v>
      </c>
      <c r="J1035" s="207">
        <v>161873.1</v>
      </c>
      <c r="K1035" s="211"/>
      <c r="L1035" s="127" t="str">
        <f t="shared" si="156"/>
        <v>0070455022000010</v>
      </c>
      <c r="M1035" s="127">
        <f t="shared" si="162"/>
        <v>16</v>
      </c>
      <c r="N1035" s="127" t="str">
        <f t="shared" si="157"/>
        <v>00000000/Z_DTV</v>
      </c>
      <c r="O1035" s="236">
        <f t="shared" si="158"/>
        <v>0</v>
      </c>
      <c r="P1035" s="236">
        <f t="shared" si="159"/>
        <v>0</v>
      </c>
      <c r="Q1035" s="236">
        <f t="shared" si="159"/>
        <v>0</v>
      </c>
      <c r="R1035" s="236">
        <f t="shared" si="159"/>
        <v>0</v>
      </c>
      <c r="S1035" s="238">
        <f>IF(O1035=1,0,IF(P1035=1,'WHT Rates - MPEG HEVC VIA'!$H$3,IF(Q1035=1,'WHT Rates - MPEG HEVC VIA'!$H$11,IF(R1035=1,'Via Summary'!$B$9,_xlfn.XLOOKUP(D1035,'WHT Rates'!$B$4:$B$56,'WHT Rates'!$C$4:$C$56)/100))))</f>
        <v>4.9500000000000002E-2</v>
      </c>
      <c r="T1035" s="244">
        <f t="shared" si="160"/>
        <v>8012.7184500000003</v>
      </c>
      <c r="U1035" s="238">
        <f>IF(O1035=1,0,IF(P1035=1,'WHT Rates - MPEG HEVC VIA'!$H$3,IF(Q1035=1,'WHT Rates - MPEG HEVC VIA'!$H$11,IF(R1035=1,'Via Summary'!$B$9,_xlfn.XLOOKUP(D1035,'WHT Rates'!$B$4:$B$56,'WHT Rates'!$E$4:$E$56)/100))))</f>
        <v>0.03</v>
      </c>
      <c r="V1035" s="244">
        <f t="shared" si="161"/>
        <v>0</v>
      </c>
      <c r="X1035" s="128">
        <f t="shared" si="154"/>
        <v>-8012.72</v>
      </c>
      <c r="Y1035" s="128">
        <f t="shared" si="155"/>
        <v>0</v>
      </c>
      <c r="Z1035" s="251"/>
      <c r="AB1035" s="251"/>
    </row>
    <row r="1036" spans="1:28" s="127" customFormat="1" x14ac:dyDescent="0.35">
      <c r="A1036" s="214" t="s">
        <v>190</v>
      </c>
      <c r="B1036" s="215">
        <v>107051</v>
      </c>
      <c r="C1036" s="215" t="s">
        <v>29</v>
      </c>
      <c r="D1036" s="215" t="s">
        <v>30</v>
      </c>
      <c r="E1036" s="215">
        <v>70455022</v>
      </c>
      <c r="F1036" s="215">
        <v>20</v>
      </c>
      <c r="G1036" s="215" t="s">
        <v>694</v>
      </c>
      <c r="H1036" s="221" t="s">
        <v>2021</v>
      </c>
      <c r="I1036" s="234" t="s">
        <v>979</v>
      </c>
      <c r="J1036" s="207">
        <v>41511.089999999997</v>
      </c>
      <c r="K1036" s="211"/>
      <c r="L1036" s="127" t="str">
        <f t="shared" si="156"/>
        <v>0070455022000020</v>
      </c>
      <c r="M1036" s="127">
        <f t="shared" si="162"/>
        <v>16</v>
      </c>
      <c r="N1036" s="127" t="str">
        <f t="shared" si="157"/>
        <v>00000000/Z_DTV</v>
      </c>
      <c r="O1036" s="236">
        <f t="shared" si="158"/>
        <v>0</v>
      </c>
      <c r="P1036" s="236">
        <f t="shared" si="159"/>
        <v>0</v>
      </c>
      <c r="Q1036" s="236">
        <f t="shared" si="159"/>
        <v>0</v>
      </c>
      <c r="R1036" s="236">
        <f t="shared" si="159"/>
        <v>0</v>
      </c>
      <c r="S1036" s="238">
        <f>IF(O1036=1,0,IF(P1036=1,'WHT Rates - MPEG HEVC VIA'!$H$3,IF(Q1036=1,'WHT Rates - MPEG HEVC VIA'!$H$11,IF(R1036=1,'Via Summary'!$B$9,_xlfn.XLOOKUP(D1036,'WHT Rates'!$B$4:$B$56,'WHT Rates'!$C$4:$C$56)/100))))</f>
        <v>4.9500000000000002E-2</v>
      </c>
      <c r="T1036" s="244">
        <f t="shared" si="160"/>
        <v>2054.7989549999998</v>
      </c>
      <c r="U1036" s="238">
        <f>IF(O1036=1,0,IF(P1036=1,'WHT Rates - MPEG HEVC VIA'!$H$3,IF(Q1036=1,'WHT Rates - MPEG HEVC VIA'!$H$11,IF(R1036=1,'Via Summary'!$B$9,_xlfn.XLOOKUP(D1036,'WHT Rates'!$B$4:$B$56,'WHT Rates'!$E$4:$E$56)/100))))</f>
        <v>0.03</v>
      </c>
      <c r="V1036" s="244">
        <f t="shared" si="161"/>
        <v>0</v>
      </c>
      <c r="X1036" s="128">
        <f t="shared" si="154"/>
        <v>-2054.8000000000002</v>
      </c>
      <c r="Y1036" s="128">
        <f t="shared" si="155"/>
        <v>0</v>
      </c>
      <c r="Z1036" s="251"/>
      <c r="AB1036" s="251"/>
    </row>
    <row r="1037" spans="1:28" x14ac:dyDescent="0.35">
      <c r="A1037" s="214" t="s">
        <v>307</v>
      </c>
      <c r="B1037" s="215">
        <v>126243</v>
      </c>
      <c r="C1037" s="215" t="s">
        <v>77</v>
      </c>
      <c r="D1037" s="215" t="s">
        <v>78</v>
      </c>
      <c r="E1037" s="215">
        <v>70454916</v>
      </c>
      <c r="F1037" s="215">
        <v>10</v>
      </c>
      <c r="G1037" s="215" t="s">
        <v>741</v>
      </c>
      <c r="H1037" s="221" t="s">
        <v>2022</v>
      </c>
      <c r="I1037" s="234" t="s">
        <v>1015</v>
      </c>
      <c r="J1037" s="207"/>
      <c r="K1037" s="211">
        <v>3000</v>
      </c>
      <c r="L1037" s="48" t="str">
        <f t="shared" si="156"/>
        <v>0070454916000010</v>
      </c>
      <c r="M1037" s="48">
        <f t="shared" si="162"/>
        <v>16</v>
      </c>
      <c r="N1037" s="48" t="str">
        <f t="shared" si="157"/>
        <v>00000000/Z_DTI</v>
      </c>
      <c r="O1037" s="236">
        <f t="shared" si="158"/>
        <v>0</v>
      </c>
      <c r="P1037" s="236">
        <f t="shared" si="159"/>
        <v>0</v>
      </c>
      <c r="Q1037" s="236">
        <f t="shared" si="159"/>
        <v>0</v>
      </c>
      <c r="R1037" s="236">
        <f t="shared" si="159"/>
        <v>0</v>
      </c>
      <c r="S1037" s="238">
        <f>IF(O1037=1,0,IF(P1037=1,'WHT Rates - MPEG HEVC VIA'!$H$3,IF(Q1037=1,'WHT Rates - MPEG HEVC VIA'!$H$11,IF(R1037=1,'Via Summary'!$B$9,_xlfn.XLOOKUP(D1037,'WHT Rates'!$B$4:$B$56,'WHT Rates'!$C$4:$C$56)/100))))</f>
        <v>0</v>
      </c>
      <c r="T1037" s="244">
        <f t="shared" si="160"/>
        <v>0</v>
      </c>
      <c r="U1037" s="238">
        <f>IF(O1037=1,0,IF(P1037=1,'WHT Rates - MPEG HEVC VIA'!$H$3,IF(Q1037=1,'WHT Rates - MPEG HEVC VIA'!$H$11,IF(R1037=1,'Via Summary'!$B$9,_xlfn.XLOOKUP(D1037,'WHT Rates'!$B$4:$B$56,'WHT Rates'!$E$4:$E$56)/100))))</f>
        <v>0</v>
      </c>
      <c r="V1037" s="244">
        <f t="shared" si="161"/>
        <v>0</v>
      </c>
      <c r="W1037" s="182"/>
      <c r="X1037" s="184">
        <f t="shared" si="154"/>
        <v>0</v>
      </c>
      <c r="Y1037" s="184">
        <f t="shared" si="155"/>
        <v>0</v>
      </c>
    </row>
    <row r="1038" spans="1:28" x14ac:dyDescent="0.35">
      <c r="A1038" s="214" t="s">
        <v>307</v>
      </c>
      <c r="B1038" s="215">
        <v>126243</v>
      </c>
      <c r="C1038" s="215" t="s">
        <v>77</v>
      </c>
      <c r="D1038" s="215" t="s">
        <v>78</v>
      </c>
      <c r="E1038" s="215">
        <v>70454916</v>
      </c>
      <c r="F1038" s="215">
        <v>20</v>
      </c>
      <c r="G1038" s="215" t="s">
        <v>741</v>
      </c>
      <c r="H1038" s="221" t="s">
        <v>2023</v>
      </c>
      <c r="I1038" s="234" t="s">
        <v>1015</v>
      </c>
      <c r="J1038" s="207"/>
      <c r="K1038" s="211">
        <v>-300</v>
      </c>
      <c r="L1038" s="48" t="str">
        <f t="shared" si="156"/>
        <v>0070454916000020</v>
      </c>
      <c r="M1038" s="48">
        <f t="shared" si="162"/>
        <v>16</v>
      </c>
      <c r="N1038" s="48" t="str">
        <f t="shared" si="157"/>
        <v>00000000/Z_DTI</v>
      </c>
      <c r="O1038" s="236">
        <f t="shared" si="158"/>
        <v>0</v>
      </c>
      <c r="P1038" s="236">
        <f t="shared" si="159"/>
        <v>0</v>
      </c>
      <c r="Q1038" s="236">
        <f t="shared" si="159"/>
        <v>0</v>
      </c>
      <c r="R1038" s="236">
        <f t="shared" si="159"/>
        <v>0</v>
      </c>
      <c r="S1038" s="238">
        <f>IF(O1038=1,0,IF(P1038=1,'WHT Rates - MPEG HEVC VIA'!$H$3,IF(Q1038=1,'WHT Rates - MPEG HEVC VIA'!$H$11,IF(R1038=1,'Via Summary'!$B$9,_xlfn.XLOOKUP(D1038,'WHT Rates'!$B$4:$B$56,'WHT Rates'!$C$4:$C$56)/100))))</f>
        <v>0</v>
      </c>
      <c r="T1038" s="244">
        <f t="shared" si="160"/>
        <v>0</v>
      </c>
      <c r="U1038" s="238">
        <f>IF(O1038=1,0,IF(P1038=1,'WHT Rates - MPEG HEVC VIA'!$H$3,IF(Q1038=1,'WHT Rates - MPEG HEVC VIA'!$H$11,IF(R1038=1,'Via Summary'!$B$9,_xlfn.XLOOKUP(D1038,'WHT Rates'!$B$4:$B$56,'WHT Rates'!$E$4:$E$56)/100))))</f>
        <v>0</v>
      </c>
      <c r="V1038" s="244">
        <f t="shared" si="161"/>
        <v>0</v>
      </c>
      <c r="W1038" s="182"/>
      <c r="X1038" s="184">
        <f t="shared" si="154"/>
        <v>0</v>
      </c>
      <c r="Y1038" s="184">
        <f t="shared" si="155"/>
        <v>0</v>
      </c>
    </row>
    <row r="1039" spans="1:28" x14ac:dyDescent="0.35">
      <c r="A1039" s="214" t="s">
        <v>307</v>
      </c>
      <c r="B1039" s="215">
        <v>126243</v>
      </c>
      <c r="C1039" s="215" t="s">
        <v>77</v>
      </c>
      <c r="D1039" s="215" t="s">
        <v>78</v>
      </c>
      <c r="E1039" s="215">
        <v>70454932</v>
      </c>
      <c r="F1039" s="215">
        <v>10</v>
      </c>
      <c r="G1039" s="215" t="s">
        <v>741</v>
      </c>
      <c r="H1039" s="221" t="s">
        <v>2024</v>
      </c>
      <c r="I1039" s="234" t="s">
        <v>1016</v>
      </c>
      <c r="J1039" s="207"/>
      <c r="K1039" s="211">
        <v>81000</v>
      </c>
      <c r="L1039" s="48" t="str">
        <f t="shared" si="156"/>
        <v>0070454932000010</v>
      </c>
      <c r="M1039" s="48">
        <f t="shared" si="162"/>
        <v>16</v>
      </c>
      <c r="N1039" s="48" t="str">
        <f t="shared" si="157"/>
        <v>00000000/Z_DTI</v>
      </c>
      <c r="O1039" s="236">
        <f t="shared" si="158"/>
        <v>0</v>
      </c>
      <c r="P1039" s="236">
        <f t="shared" si="159"/>
        <v>0</v>
      </c>
      <c r="Q1039" s="236">
        <f t="shared" si="159"/>
        <v>0</v>
      </c>
      <c r="R1039" s="236">
        <f t="shared" si="159"/>
        <v>0</v>
      </c>
      <c r="S1039" s="238">
        <f>IF(O1039=1,0,IF(P1039=1,'WHT Rates - MPEG HEVC VIA'!$H$3,IF(Q1039=1,'WHT Rates - MPEG HEVC VIA'!$H$11,IF(R1039=1,'Via Summary'!$B$9,_xlfn.XLOOKUP(D1039,'WHT Rates'!$B$4:$B$56,'WHT Rates'!$C$4:$C$56)/100))))</f>
        <v>0</v>
      </c>
      <c r="T1039" s="244">
        <f t="shared" si="160"/>
        <v>0</v>
      </c>
      <c r="U1039" s="238">
        <f>IF(O1039=1,0,IF(P1039=1,'WHT Rates - MPEG HEVC VIA'!$H$3,IF(Q1039=1,'WHT Rates - MPEG HEVC VIA'!$H$11,IF(R1039=1,'Via Summary'!$B$9,_xlfn.XLOOKUP(D1039,'WHT Rates'!$B$4:$B$56,'WHT Rates'!$E$4:$E$56)/100))))</f>
        <v>0</v>
      </c>
      <c r="V1039" s="244">
        <f t="shared" si="161"/>
        <v>0</v>
      </c>
      <c r="W1039" s="182"/>
      <c r="X1039" s="184">
        <f t="shared" si="154"/>
        <v>0</v>
      </c>
      <c r="Y1039" s="184">
        <f t="shared" si="155"/>
        <v>0</v>
      </c>
    </row>
    <row r="1040" spans="1:28" x14ac:dyDescent="0.35">
      <c r="A1040" s="214" t="s">
        <v>307</v>
      </c>
      <c r="B1040" s="215">
        <v>126243</v>
      </c>
      <c r="C1040" s="215" t="s">
        <v>77</v>
      </c>
      <c r="D1040" s="215" t="s">
        <v>78</v>
      </c>
      <c r="E1040" s="215">
        <v>70454932</v>
      </c>
      <c r="F1040" s="215">
        <v>20</v>
      </c>
      <c r="G1040" s="215" t="s">
        <v>741</v>
      </c>
      <c r="H1040" s="221" t="s">
        <v>2025</v>
      </c>
      <c r="I1040" s="234" t="s">
        <v>1016</v>
      </c>
      <c r="J1040" s="207"/>
      <c r="K1040" s="211">
        <v>-8100</v>
      </c>
      <c r="L1040" s="48" t="str">
        <f t="shared" si="156"/>
        <v>0070454932000020</v>
      </c>
      <c r="M1040" s="48">
        <f t="shared" si="162"/>
        <v>16</v>
      </c>
      <c r="N1040" s="48" t="str">
        <f t="shared" si="157"/>
        <v>00000000/Z_DTI</v>
      </c>
      <c r="O1040" s="236">
        <f t="shared" si="158"/>
        <v>0</v>
      </c>
      <c r="P1040" s="236">
        <f t="shared" si="159"/>
        <v>0</v>
      </c>
      <c r="Q1040" s="236">
        <f t="shared" si="159"/>
        <v>0</v>
      </c>
      <c r="R1040" s="236">
        <f t="shared" si="159"/>
        <v>0</v>
      </c>
      <c r="S1040" s="238">
        <f>IF(O1040=1,0,IF(P1040=1,'WHT Rates - MPEG HEVC VIA'!$H$3,IF(Q1040=1,'WHT Rates - MPEG HEVC VIA'!$H$11,IF(R1040=1,'Via Summary'!$B$9,_xlfn.XLOOKUP(D1040,'WHT Rates'!$B$4:$B$56,'WHT Rates'!$C$4:$C$56)/100))))</f>
        <v>0</v>
      </c>
      <c r="T1040" s="244">
        <f t="shared" si="160"/>
        <v>0</v>
      </c>
      <c r="U1040" s="238">
        <f>IF(O1040=1,0,IF(P1040=1,'WHT Rates - MPEG HEVC VIA'!$H$3,IF(Q1040=1,'WHT Rates - MPEG HEVC VIA'!$H$11,IF(R1040=1,'Via Summary'!$B$9,_xlfn.XLOOKUP(D1040,'WHT Rates'!$B$4:$B$56,'WHT Rates'!$E$4:$E$56)/100))))</f>
        <v>0</v>
      </c>
      <c r="V1040" s="244">
        <f t="shared" si="161"/>
        <v>0</v>
      </c>
      <c r="W1040" s="182"/>
      <c r="X1040" s="184">
        <f t="shared" si="154"/>
        <v>0</v>
      </c>
      <c r="Y1040" s="184">
        <f t="shared" si="155"/>
        <v>0</v>
      </c>
    </row>
    <row r="1041" spans="1:25" x14ac:dyDescent="0.35">
      <c r="A1041" s="214" t="s">
        <v>307</v>
      </c>
      <c r="B1041" s="215">
        <v>126243</v>
      </c>
      <c r="C1041" s="215" t="s">
        <v>77</v>
      </c>
      <c r="D1041" s="215" t="s">
        <v>78</v>
      </c>
      <c r="E1041" s="215">
        <v>70454945</v>
      </c>
      <c r="F1041" s="215">
        <v>10</v>
      </c>
      <c r="G1041" s="215" t="s">
        <v>741</v>
      </c>
      <c r="H1041" s="221" t="s">
        <v>2026</v>
      </c>
      <c r="I1041" s="234" t="s">
        <v>1017</v>
      </c>
      <c r="J1041" s="207"/>
      <c r="K1041" s="211">
        <v>1000</v>
      </c>
      <c r="L1041" s="48" t="str">
        <f t="shared" si="156"/>
        <v>0070454945000010</v>
      </c>
      <c r="M1041" s="48">
        <f t="shared" si="162"/>
        <v>16</v>
      </c>
      <c r="N1041" s="48" t="str">
        <f t="shared" si="157"/>
        <v>00000000/Z_DTI</v>
      </c>
      <c r="O1041" s="236">
        <f t="shared" si="158"/>
        <v>0</v>
      </c>
      <c r="P1041" s="236">
        <f t="shared" si="159"/>
        <v>0</v>
      </c>
      <c r="Q1041" s="236">
        <f t="shared" si="159"/>
        <v>0</v>
      </c>
      <c r="R1041" s="236">
        <f t="shared" si="159"/>
        <v>0</v>
      </c>
      <c r="S1041" s="238">
        <f>IF(O1041=1,0,IF(P1041=1,'WHT Rates - MPEG HEVC VIA'!$H$3,IF(Q1041=1,'WHT Rates - MPEG HEVC VIA'!$H$11,IF(R1041=1,'Via Summary'!$B$9,_xlfn.XLOOKUP(D1041,'WHT Rates'!$B$4:$B$56,'WHT Rates'!$C$4:$C$56)/100))))</f>
        <v>0</v>
      </c>
      <c r="T1041" s="244">
        <f t="shared" si="160"/>
        <v>0</v>
      </c>
      <c r="U1041" s="238">
        <f>IF(O1041=1,0,IF(P1041=1,'WHT Rates - MPEG HEVC VIA'!$H$3,IF(Q1041=1,'WHT Rates - MPEG HEVC VIA'!$H$11,IF(R1041=1,'Via Summary'!$B$9,_xlfn.XLOOKUP(D1041,'WHT Rates'!$B$4:$B$56,'WHT Rates'!$E$4:$E$56)/100))))</f>
        <v>0</v>
      </c>
      <c r="V1041" s="244">
        <f t="shared" si="161"/>
        <v>0</v>
      </c>
      <c r="W1041" s="182"/>
      <c r="X1041" s="184">
        <f t="shared" si="154"/>
        <v>0</v>
      </c>
      <c r="Y1041" s="184">
        <f t="shared" si="155"/>
        <v>0</v>
      </c>
    </row>
    <row r="1042" spans="1:25" x14ac:dyDescent="0.35">
      <c r="A1042" s="214" t="s">
        <v>307</v>
      </c>
      <c r="B1042" s="215">
        <v>126243</v>
      </c>
      <c r="C1042" s="215" t="s">
        <v>77</v>
      </c>
      <c r="D1042" s="215" t="s">
        <v>78</v>
      </c>
      <c r="E1042" s="215">
        <v>70454945</v>
      </c>
      <c r="F1042" s="215">
        <v>20</v>
      </c>
      <c r="G1042" s="215" t="s">
        <v>741</v>
      </c>
      <c r="H1042" s="221" t="s">
        <v>2027</v>
      </c>
      <c r="I1042" s="234" t="s">
        <v>1017</v>
      </c>
      <c r="J1042" s="207"/>
      <c r="K1042" s="211">
        <v>-200</v>
      </c>
      <c r="L1042" s="48" t="str">
        <f t="shared" si="156"/>
        <v>0070454945000020</v>
      </c>
      <c r="M1042" s="48">
        <f t="shared" si="162"/>
        <v>16</v>
      </c>
      <c r="N1042" s="48" t="str">
        <f t="shared" si="157"/>
        <v>00000000/Z_DTI</v>
      </c>
      <c r="O1042" s="236">
        <f t="shared" si="158"/>
        <v>0</v>
      </c>
      <c r="P1042" s="236">
        <f t="shared" si="159"/>
        <v>0</v>
      </c>
      <c r="Q1042" s="236">
        <f t="shared" si="159"/>
        <v>0</v>
      </c>
      <c r="R1042" s="236">
        <f t="shared" si="159"/>
        <v>0</v>
      </c>
      <c r="S1042" s="238">
        <f>IF(O1042=1,0,IF(P1042=1,'WHT Rates - MPEG HEVC VIA'!$H$3,IF(Q1042=1,'WHT Rates - MPEG HEVC VIA'!$H$11,IF(R1042=1,'Via Summary'!$B$9,_xlfn.XLOOKUP(D1042,'WHT Rates'!$B$4:$B$56,'WHT Rates'!$C$4:$C$56)/100))))</f>
        <v>0</v>
      </c>
      <c r="T1042" s="244">
        <f t="shared" si="160"/>
        <v>0</v>
      </c>
      <c r="U1042" s="238">
        <f>IF(O1042=1,0,IF(P1042=1,'WHT Rates - MPEG HEVC VIA'!$H$3,IF(Q1042=1,'WHT Rates - MPEG HEVC VIA'!$H$11,IF(R1042=1,'Via Summary'!$B$9,_xlfn.XLOOKUP(D1042,'WHT Rates'!$B$4:$B$56,'WHT Rates'!$E$4:$E$56)/100))))</f>
        <v>0</v>
      </c>
      <c r="V1042" s="244">
        <f t="shared" si="161"/>
        <v>0</v>
      </c>
      <c r="W1042" s="182"/>
      <c r="X1042" s="184">
        <f t="shared" si="154"/>
        <v>0</v>
      </c>
      <c r="Y1042" s="184">
        <f t="shared" si="155"/>
        <v>0</v>
      </c>
    </row>
    <row r="1043" spans="1:25" x14ac:dyDescent="0.35">
      <c r="A1043" s="214" t="s">
        <v>307</v>
      </c>
      <c r="B1043" s="215">
        <v>126243</v>
      </c>
      <c r="C1043" s="215" t="s">
        <v>77</v>
      </c>
      <c r="D1043" s="215" t="s">
        <v>78</v>
      </c>
      <c r="E1043" s="215">
        <v>70454958</v>
      </c>
      <c r="F1043" s="215">
        <v>10</v>
      </c>
      <c r="G1043" s="215" t="s">
        <v>741</v>
      </c>
      <c r="H1043" s="221" t="s">
        <v>2028</v>
      </c>
      <c r="I1043" s="234" t="s">
        <v>1014</v>
      </c>
      <c r="J1043" s="207"/>
      <c r="K1043" s="211">
        <v>15000</v>
      </c>
      <c r="L1043" s="48" t="str">
        <f t="shared" si="156"/>
        <v>0070454958000010</v>
      </c>
      <c r="M1043" s="48">
        <f t="shared" si="162"/>
        <v>16</v>
      </c>
      <c r="N1043" s="48" t="str">
        <f t="shared" si="157"/>
        <v>00000000/Z_DTI</v>
      </c>
      <c r="O1043" s="236">
        <f t="shared" si="158"/>
        <v>0</v>
      </c>
      <c r="P1043" s="236">
        <f t="shared" si="159"/>
        <v>0</v>
      </c>
      <c r="Q1043" s="236">
        <f t="shared" si="159"/>
        <v>0</v>
      </c>
      <c r="R1043" s="236">
        <f t="shared" si="159"/>
        <v>0</v>
      </c>
      <c r="S1043" s="238">
        <f>IF(O1043=1,0,IF(P1043=1,'WHT Rates - MPEG HEVC VIA'!$H$3,IF(Q1043=1,'WHT Rates - MPEG HEVC VIA'!$H$11,IF(R1043=1,'Via Summary'!$B$9,_xlfn.XLOOKUP(D1043,'WHT Rates'!$B$4:$B$56,'WHT Rates'!$C$4:$C$56)/100))))</f>
        <v>0</v>
      </c>
      <c r="T1043" s="244">
        <f t="shared" si="160"/>
        <v>0</v>
      </c>
      <c r="U1043" s="238">
        <f>IF(O1043=1,0,IF(P1043=1,'WHT Rates - MPEG HEVC VIA'!$H$3,IF(Q1043=1,'WHT Rates - MPEG HEVC VIA'!$H$11,IF(R1043=1,'Via Summary'!$B$9,_xlfn.XLOOKUP(D1043,'WHT Rates'!$B$4:$B$56,'WHT Rates'!$E$4:$E$56)/100))))</f>
        <v>0</v>
      </c>
      <c r="V1043" s="244">
        <f t="shared" si="161"/>
        <v>0</v>
      </c>
      <c r="W1043" s="182"/>
      <c r="X1043" s="184">
        <f t="shared" si="154"/>
        <v>0</v>
      </c>
      <c r="Y1043" s="184">
        <f t="shared" si="155"/>
        <v>0</v>
      </c>
    </row>
    <row r="1044" spans="1:25" x14ac:dyDescent="0.35">
      <c r="A1044" s="214" t="s">
        <v>307</v>
      </c>
      <c r="B1044" s="215">
        <v>126243</v>
      </c>
      <c r="C1044" s="215" t="s">
        <v>77</v>
      </c>
      <c r="D1044" s="215" t="s">
        <v>78</v>
      </c>
      <c r="E1044" s="215">
        <v>70454958</v>
      </c>
      <c r="F1044" s="215">
        <v>20</v>
      </c>
      <c r="G1044" s="215" t="s">
        <v>741</v>
      </c>
      <c r="H1044" s="221" t="s">
        <v>2029</v>
      </c>
      <c r="I1044" s="234" t="s">
        <v>1014</v>
      </c>
      <c r="J1044" s="207"/>
      <c r="K1044" s="211">
        <v>-1050</v>
      </c>
      <c r="L1044" s="48" t="str">
        <f t="shared" si="156"/>
        <v>0070454958000020</v>
      </c>
      <c r="M1044" s="48">
        <f t="shared" si="162"/>
        <v>16</v>
      </c>
      <c r="N1044" s="48" t="str">
        <f t="shared" si="157"/>
        <v>00000000/Z_DTI</v>
      </c>
      <c r="O1044" s="236">
        <f t="shared" si="158"/>
        <v>0</v>
      </c>
      <c r="P1044" s="236">
        <f t="shared" si="159"/>
        <v>0</v>
      </c>
      <c r="Q1044" s="236">
        <f t="shared" si="159"/>
        <v>0</v>
      </c>
      <c r="R1044" s="236">
        <f t="shared" si="159"/>
        <v>0</v>
      </c>
      <c r="S1044" s="238">
        <f>IF(O1044=1,0,IF(P1044=1,'WHT Rates - MPEG HEVC VIA'!$H$3,IF(Q1044=1,'WHT Rates - MPEG HEVC VIA'!$H$11,IF(R1044=1,'Via Summary'!$B$9,_xlfn.XLOOKUP(D1044,'WHT Rates'!$B$4:$B$56,'WHT Rates'!$C$4:$C$56)/100))))</f>
        <v>0</v>
      </c>
      <c r="T1044" s="244">
        <f t="shared" si="160"/>
        <v>0</v>
      </c>
      <c r="U1044" s="238">
        <f>IF(O1044=1,0,IF(P1044=1,'WHT Rates - MPEG HEVC VIA'!$H$3,IF(Q1044=1,'WHT Rates - MPEG HEVC VIA'!$H$11,IF(R1044=1,'Via Summary'!$B$9,_xlfn.XLOOKUP(D1044,'WHT Rates'!$B$4:$B$56,'WHT Rates'!$E$4:$E$56)/100))))</f>
        <v>0</v>
      </c>
      <c r="V1044" s="244">
        <f t="shared" si="161"/>
        <v>0</v>
      </c>
      <c r="W1044" s="182"/>
      <c r="X1044" s="184">
        <f t="shared" si="154"/>
        <v>0</v>
      </c>
      <c r="Y1044" s="184">
        <f t="shared" si="155"/>
        <v>0</v>
      </c>
    </row>
    <row r="1045" spans="1:25" x14ac:dyDescent="0.35">
      <c r="A1045" s="214" t="s">
        <v>44</v>
      </c>
      <c r="B1045" s="215">
        <v>105086</v>
      </c>
      <c r="C1045" s="215" t="s">
        <v>24</v>
      </c>
      <c r="D1045" s="215" t="s">
        <v>25</v>
      </c>
      <c r="E1045" s="215">
        <v>70454746</v>
      </c>
      <c r="F1045" s="215">
        <v>10</v>
      </c>
      <c r="G1045" s="215" t="s">
        <v>753</v>
      </c>
      <c r="H1045" s="221" t="s">
        <v>2030</v>
      </c>
      <c r="I1045" s="234" t="s">
        <v>979</v>
      </c>
      <c r="J1045" s="207">
        <v>76896.899999999994</v>
      </c>
      <c r="K1045" s="211"/>
      <c r="L1045" s="48" t="str">
        <f t="shared" si="156"/>
        <v>0070454746000010</v>
      </c>
      <c r="M1045" s="48">
        <f t="shared" si="162"/>
        <v>16</v>
      </c>
      <c r="N1045" s="48" t="str">
        <f t="shared" si="157"/>
        <v>00000000/Z_DVK</v>
      </c>
      <c r="O1045" s="236">
        <f t="shared" si="158"/>
        <v>0</v>
      </c>
      <c r="P1045" s="236">
        <f t="shared" si="159"/>
        <v>0</v>
      </c>
      <c r="Q1045" s="236">
        <f t="shared" si="159"/>
        <v>0</v>
      </c>
      <c r="R1045" s="236">
        <f t="shared" si="159"/>
        <v>0</v>
      </c>
      <c r="S1045" s="238">
        <f>IF(O1045=1,0,IF(P1045=1,'WHT Rates - MPEG HEVC VIA'!$H$3,IF(Q1045=1,'WHT Rates - MPEG HEVC VIA'!$H$11,IF(R1045=1,'Via Summary'!$B$9,_xlfn.XLOOKUP(D1045,'WHT Rates'!$B$4:$B$56,'WHT Rates'!$C$4:$C$56)/100))))</f>
        <v>0.1</v>
      </c>
      <c r="T1045" s="244">
        <f t="shared" si="160"/>
        <v>7689.69</v>
      </c>
      <c r="U1045" s="238">
        <f>IF(O1045=1,0,IF(P1045=1,'WHT Rates - MPEG HEVC VIA'!$H$3,IF(Q1045=1,'WHT Rates - MPEG HEVC VIA'!$H$11,IF(R1045=1,'Via Summary'!$B$9,_xlfn.XLOOKUP(D1045,'WHT Rates'!$B$4:$B$56,'WHT Rates'!$E$4:$E$56)/100))))</f>
        <v>0.1</v>
      </c>
      <c r="V1045" s="244">
        <f t="shared" si="161"/>
        <v>0</v>
      </c>
      <c r="W1045" s="182"/>
      <c r="X1045" s="184">
        <f t="shared" si="154"/>
        <v>-7689.69</v>
      </c>
      <c r="Y1045" s="184">
        <f t="shared" si="155"/>
        <v>0</v>
      </c>
    </row>
    <row r="1046" spans="1:25" x14ac:dyDescent="0.35">
      <c r="A1046" s="214" t="s">
        <v>44</v>
      </c>
      <c r="B1046" s="215">
        <v>105086</v>
      </c>
      <c r="C1046" s="215" t="s">
        <v>24</v>
      </c>
      <c r="D1046" s="215" t="s">
        <v>25</v>
      </c>
      <c r="E1046" s="215">
        <v>70454746</v>
      </c>
      <c r="F1046" s="215">
        <v>20</v>
      </c>
      <c r="G1046" s="215" t="s">
        <v>700</v>
      </c>
      <c r="H1046" s="221" t="s">
        <v>2031</v>
      </c>
      <c r="I1046" s="234" t="s">
        <v>979</v>
      </c>
      <c r="J1046" s="207">
        <v>63082.27</v>
      </c>
      <c r="K1046" s="211"/>
      <c r="L1046" s="48" t="str">
        <f t="shared" si="156"/>
        <v>0070454746000020</v>
      </c>
      <c r="M1046" s="48">
        <f t="shared" si="162"/>
        <v>16</v>
      </c>
      <c r="N1046" s="48" t="str">
        <f t="shared" si="157"/>
        <v>00000000/Z_DMA</v>
      </c>
      <c r="O1046" s="236">
        <f t="shared" si="158"/>
        <v>0</v>
      </c>
      <c r="P1046" s="236">
        <f t="shared" si="159"/>
        <v>0</v>
      </c>
      <c r="Q1046" s="236">
        <f t="shared" si="159"/>
        <v>0</v>
      </c>
      <c r="R1046" s="236">
        <f t="shared" si="159"/>
        <v>0</v>
      </c>
      <c r="S1046" s="238">
        <f>IF(O1046=1,0,IF(P1046=1,'WHT Rates - MPEG HEVC VIA'!$H$3,IF(Q1046=1,'WHT Rates - MPEG HEVC VIA'!$H$11,IF(R1046=1,'Via Summary'!$B$9,_xlfn.XLOOKUP(D1046,'WHT Rates'!$B$4:$B$56,'WHT Rates'!$C$4:$C$56)/100))))</f>
        <v>0.1</v>
      </c>
      <c r="T1046" s="244">
        <f t="shared" si="160"/>
        <v>6308.2269999999999</v>
      </c>
      <c r="U1046" s="238">
        <f>IF(O1046=1,0,IF(P1046=1,'WHT Rates - MPEG HEVC VIA'!$H$3,IF(Q1046=1,'WHT Rates - MPEG HEVC VIA'!$H$11,IF(R1046=1,'Via Summary'!$B$9,_xlfn.XLOOKUP(D1046,'WHT Rates'!$B$4:$B$56,'WHT Rates'!$E$4:$E$56)/100))))</f>
        <v>0.1</v>
      </c>
      <c r="V1046" s="244">
        <f t="shared" si="161"/>
        <v>0</v>
      </c>
      <c r="W1046" s="182"/>
      <c r="X1046" s="184">
        <f t="shared" si="154"/>
        <v>-6308.23</v>
      </c>
      <c r="Y1046" s="184">
        <f t="shared" si="155"/>
        <v>0</v>
      </c>
    </row>
    <row r="1047" spans="1:25" x14ac:dyDescent="0.35">
      <c r="A1047" s="214" t="s">
        <v>279</v>
      </c>
      <c r="B1047" s="215">
        <v>121509</v>
      </c>
      <c r="C1047" s="215" t="s">
        <v>77</v>
      </c>
      <c r="D1047" s="215" t="s">
        <v>78</v>
      </c>
      <c r="E1047" s="215">
        <v>70454751</v>
      </c>
      <c r="F1047" s="215">
        <v>10</v>
      </c>
      <c r="G1047" s="215" t="s">
        <v>698</v>
      </c>
      <c r="H1047" s="221" t="s">
        <v>2032</v>
      </c>
      <c r="I1047" s="234" t="s">
        <v>979</v>
      </c>
      <c r="J1047" s="207">
        <v>3341</v>
      </c>
      <c r="K1047" s="211"/>
      <c r="L1047" s="48" t="str">
        <f t="shared" si="156"/>
        <v>0070454751000010</v>
      </c>
      <c r="M1047" s="48">
        <f t="shared" si="162"/>
        <v>16</v>
      </c>
      <c r="N1047" s="48" t="str">
        <f t="shared" si="157"/>
        <v>00000000/Z_DHDO</v>
      </c>
      <c r="O1047" s="236">
        <f t="shared" si="158"/>
        <v>0</v>
      </c>
      <c r="P1047" s="236">
        <f t="shared" si="159"/>
        <v>0</v>
      </c>
      <c r="Q1047" s="236">
        <f t="shared" si="159"/>
        <v>0</v>
      </c>
      <c r="R1047" s="236">
        <f t="shared" si="159"/>
        <v>0</v>
      </c>
      <c r="S1047" s="238">
        <f>IF(O1047=1,0,IF(P1047=1,'WHT Rates - MPEG HEVC VIA'!$H$3,IF(Q1047=1,'WHT Rates - MPEG HEVC VIA'!$H$11,IF(R1047=1,'Via Summary'!$B$9,_xlfn.XLOOKUP(D1047,'WHT Rates'!$B$4:$B$56,'WHT Rates'!$C$4:$C$56)/100))))</f>
        <v>0</v>
      </c>
      <c r="T1047" s="244">
        <f t="shared" si="160"/>
        <v>0</v>
      </c>
      <c r="U1047" s="238">
        <f>IF(O1047=1,0,IF(P1047=1,'WHT Rates - MPEG HEVC VIA'!$H$3,IF(Q1047=1,'WHT Rates - MPEG HEVC VIA'!$H$11,IF(R1047=1,'Via Summary'!$B$9,_xlfn.XLOOKUP(D1047,'WHT Rates'!$B$4:$B$56,'WHT Rates'!$E$4:$E$56)/100))))</f>
        <v>0</v>
      </c>
      <c r="V1047" s="244">
        <f t="shared" si="161"/>
        <v>0</v>
      </c>
      <c r="W1047" s="182"/>
      <c r="X1047" s="184">
        <f t="shared" si="154"/>
        <v>0</v>
      </c>
      <c r="Y1047" s="184">
        <f t="shared" si="155"/>
        <v>0</v>
      </c>
    </row>
    <row r="1048" spans="1:25" x14ac:dyDescent="0.35">
      <c r="A1048" s="214" t="s">
        <v>279</v>
      </c>
      <c r="B1048" s="215">
        <v>121509</v>
      </c>
      <c r="C1048" s="215" t="s">
        <v>77</v>
      </c>
      <c r="D1048" s="215" t="s">
        <v>78</v>
      </c>
      <c r="E1048" s="215">
        <v>70454751</v>
      </c>
      <c r="F1048" s="215">
        <v>20</v>
      </c>
      <c r="G1048" s="215" t="s">
        <v>737</v>
      </c>
      <c r="H1048" s="221" t="s">
        <v>2033</v>
      </c>
      <c r="I1048" s="234" t="s">
        <v>979</v>
      </c>
      <c r="J1048" s="207">
        <v>2550</v>
      </c>
      <c r="K1048" s="211"/>
      <c r="L1048" s="48" t="str">
        <f t="shared" si="156"/>
        <v>0070454751000020</v>
      </c>
      <c r="M1048" s="48">
        <f t="shared" si="162"/>
        <v>16</v>
      </c>
      <c r="N1048" s="48" t="str">
        <f t="shared" si="157"/>
        <v>00000000/Z_PC1</v>
      </c>
      <c r="O1048" s="236">
        <f t="shared" si="158"/>
        <v>0</v>
      </c>
      <c r="P1048" s="236">
        <f t="shared" si="159"/>
        <v>0</v>
      </c>
      <c r="Q1048" s="236">
        <f t="shared" si="159"/>
        <v>0</v>
      </c>
      <c r="R1048" s="236">
        <f t="shared" si="159"/>
        <v>0</v>
      </c>
      <c r="S1048" s="238">
        <f>IF(O1048=1,0,IF(P1048=1,'WHT Rates - MPEG HEVC VIA'!$H$3,IF(Q1048=1,'WHT Rates - MPEG HEVC VIA'!$H$11,IF(R1048=1,'Via Summary'!$B$9,_xlfn.XLOOKUP(D1048,'WHT Rates'!$B$4:$B$56,'WHT Rates'!$C$4:$C$56)/100))))</f>
        <v>0</v>
      </c>
      <c r="T1048" s="244">
        <f t="shared" si="160"/>
        <v>0</v>
      </c>
      <c r="U1048" s="238">
        <f>IF(O1048=1,0,IF(P1048=1,'WHT Rates - MPEG HEVC VIA'!$H$3,IF(Q1048=1,'WHT Rates - MPEG HEVC VIA'!$H$11,IF(R1048=1,'Via Summary'!$B$9,_xlfn.XLOOKUP(D1048,'WHT Rates'!$B$4:$B$56,'WHT Rates'!$E$4:$E$56)/100))))</f>
        <v>0</v>
      </c>
      <c r="V1048" s="244">
        <f t="shared" si="161"/>
        <v>0</v>
      </c>
      <c r="W1048" s="182"/>
      <c r="X1048" s="184">
        <f t="shared" si="154"/>
        <v>0</v>
      </c>
      <c r="Y1048" s="184">
        <f t="shared" si="155"/>
        <v>0</v>
      </c>
    </row>
    <row r="1049" spans="1:25" x14ac:dyDescent="0.35">
      <c r="A1049" s="214" t="s">
        <v>279</v>
      </c>
      <c r="B1049" s="215">
        <v>121509</v>
      </c>
      <c r="C1049" s="215" t="s">
        <v>77</v>
      </c>
      <c r="D1049" s="215" t="s">
        <v>78</v>
      </c>
      <c r="E1049" s="215">
        <v>70454751</v>
      </c>
      <c r="F1049" s="215">
        <v>30</v>
      </c>
      <c r="G1049" s="215" t="s">
        <v>699</v>
      </c>
      <c r="H1049" s="221" t="s">
        <v>2034</v>
      </c>
      <c r="I1049" s="234" t="s">
        <v>979</v>
      </c>
      <c r="J1049" s="207">
        <v>6028</v>
      </c>
      <c r="K1049" s="211"/>
      <c r="L1049" s="48" t="str">
        <f t="shared" si="156"/>
        <v>0070454751000030</v>
      </c>
      <c r="M1049" s="48">
        <f t="shared" si="162"/>
        <v>16</v>
      </c>
      <c r="N1049" s="48" t="str">
        <f t="shared" si="157"/>
        <v>00000000/Z_W8PB</v>
      </c>
      <c r="O1049" s="236">
        <f t="shared" si="158"/>
        <v>0</v>
      </c>
      <c r="P1049" s="236">
        <f t="shared" si="159"/>
        <v>0</v>
      </c>
      <c r="Q1049" s="236">
        <f t="shared" si="159"/>
        <v>0</v>
      </c>
      <c r="R1049" s="236">
        <f t="shared" si="159"/>
        <v>0</v>
      </c>
      <c r="S1049" s="238">
        <f>IF(O1049=1,0,IF(P1049=1,'WHT Rates - MPEG HEVC VIA'!$H$3,IF(Q1049=1,'WHT Rates - MPEG HEVC VIA'!$H$11,IF(R1049=1,'Via Summary'!$B$9,_xlfn.XLOOKUP(D1049,'WHT Rates'!$B$4:$B$56,'WHT Rates'!$C$4:$C$56)/100))))</f>
        <v>0</v>
      </c>
      <c r="T1049" s="244">
        <f t="shared" si="160"/>
        <v>0</v>
      </c>
      <c r="U1049" s="238">
        <f>IF(O1049=1,0,IF(P1049=1,'WHT Rates - MPEG HEVC VIA'!$H$3,IF(Q1049=1,'WHT Rates - MPEG HEVC VIA'!$H$11,IF(R1049=1,'Via Summary'!$B$9,_xlfn.XLOOKUP(D1049,'WHT Rates'!$B$4:$B$56,'WHT Rates'!$E$4:$E$56)/100))))</f>
        <v>0</v>
      </c>
      <c r="V1049" s="244">
        <f t="shared" si="161"/>
        <v>0</v>
      </c>
      <c r="W1049" s="182"/>
      <c r="X1049" s="184">
        <f t="shared" si="154"/>
        <v>0</v>
      </c>
      <c r="Y1049" s="184">
        <f t="shared" si="155"/>
        <v>0</v>
      </c>
    </row>
    <row r="1050" spans="1:25" x14ac:dyDescent="0.35">
      <c r="A1050" s="214" t="s">
        <v>20</v>
      </c>
      <c r="B1050" s="215">
        <v>104997</v>
      </c>
      <c r="C1050" s="215" t="s">
        <v>16</v>
      </c>
      <c r="D1050" s="215" t="s">
        <v>17</v>
      </c>
      <c r="E1050" s="215">
        <v>70454760</v>
      </c>
      <c r="F1050" s="215">
        <v>10</v>
      </c>
      <c r="G1050" s="215" t="s">
        <v>1061</v>
      </c>
      <c r="H1050" s="221" t="s">
        <v>2035</v>
      </c>
      <c r="I1050" s="234" t="s">
        <v>978</v>
      </c>
      <c r="J1050" s="207">
        <v>-46828</v>
      </c>
      <c r="K1050" s="211"/>
      <c r="L1050" s="48" t="str">
        <f t="shared" si="156"/>
        <v>0070454760000010</v>
      </c>
      <c r="M1050" s="48">
        <f t="shared" si="162"/>
        <v>16</v>
      </c>
      <c r="N1050" s="48" t="str">
        <f t="shared" si="157"/>
        <v>00000000/CL CC1002</v>
      </c>
      <c r="O1050" s="236">
        <f t="shared" si="158"/>
        <v>0</v>
      </c>
      <c r="P1050" s="236">
        <f t="shared" si="159"/>
        <v>0</v>
      </c>
      <c r="Q1050" s="236">
        <f t="shared" si="159"/>
        <v>0</v>
      </c>
      <c r="R1050" s="236">
        <f t="shared" si="159"/>
        <v>0</v>
      </c>
      <c r="S1050" s="238">
        <f>IF(O1050=1,0,IF(P1050=1,'WHT Rates - MPEG HEVC VIA'!$H$3,IF(Q1050=1,'WHT Rates - MPEG HEVC VIA'!$H$11,IF(R1050=1,'Via Summary'!$B$9,_xlfn.XLOOKUP(D1050,'WHT Rates'!$B$4:$B$56,'WHT Rates'!$C$4:$C$56)/100))))</f>
        <v>0</v>
      </c>
      <c r="T1050" s="244">
        <f t="shared" si="160"/>
        <v>0</v>
      </c>
      <c r="U1050" s="238">
        <f>IF(O1050=1,0,IF(P1050=1,'WHT Rates - MPEG HEVC VIA'!$H$3,IF(Q1050=1,'WHT Rates - MPEG HEVC VIA'!$H$11,IF(R1050=1,'Via Summary'!$B$9,_xlfn.XLOOKUP(D1050,'WHT Rates'!$B$4:$B$56,'WHT Rates'!$E$4:$E$56)/100))))</f>
        <v>0</v>
      </c>
      <c r="V1050" s="244">
        <f t="shared" si="161"/>
        <v>0</v>
      </c>
      <c r="W1050" s="182"/>
      <c r="X1050" s="184">
        <f t="shared" si="154"/>
        <v>0</v>
      </c>
      <c r="Y1050" s="184">
        <f t="shared" si="155"/>
        <v>0</v>
      </c>
    </row>
    <row r="1051" spans="1:25" x14ac:dyDescent="0.35">
      <c r="A1051" s="214" t="s">
        <v>20</v>
      </c>
      <c r="B1051" s="215">
        <v>104997</v>
      </c>
      <c r="C1051" s="215" t="s">
        <v>16</v>
      </c>
      <c r="D1051" s="215" t="s">
        <v>17</v>
      </c>
      <c r="E1051" s="215">
        <v>70454760</v>
      </c>
      <c r="F1051" s="215">
        <v>10</v>
      </c>
      <c r="G1051" s="215" t="s">
        <v>751</v>
      </c>
      <c r="H1051" s="221" t="s">
        <v>2035</v>
      </c>
      <c r="I1051" s="234" t="s">
        <v>978</v>
      </c>
      <c r="J1051" s="207">
        <v>26832.91</v>
      </c>
      <c r="K1051" s="211"/>
      <c r="L1051" s="48" t="str">
        <f t="shared" si="156"/>
        <v>0070454760000010</v>
      </c>
      <c r="M1051" s="48">
        <f t="shared" si="162"/>
        <v>16</v>
      </c>
      <c r="N1051" s="48" t="str">
        <f t="shared" si="157"/>
        <v>00000000/Z_MDU</v>
      </c>
      <c r="O1051" s="236">
        <f t="shared" si="158"/>
        <v>0</v>
      </c>
      <c r="P1051" s="236">
        <f t="shared" si="159"/>
        <v>0</v>
      </c>
      <c r="Q1051" s="236">
        <f t="shared" si="159"/>
        <v>0</v>
      </c>
      <c r="R1051" s="236">
        <f t="shared" si="159"/>
        <v>0</v>
      </c>
      <c r="S1051" s="238">
        <f>IF(O1051=1,0,IF(P1051=1,'WHT Rates - MPEG HEVC VIA'!$H$3,IF(Q1051=1,'WHT Rates - MPEG HEVC VIA'!$H$11,IF(R1051=1,'Via Summary'!$B$9,_xlfn.XLOOKUP(D1051,'WHT Rates'!$B$4:$B$56,'WHT Rates'!$C$4:$C$56)/100))))</f>
        <v>0</v>
      </c>
      <c r="T1051" s="244">
        <f t="shared" si="160"/>
        <v>0</v>
      </c>
      <c r="U1051" s="238">
        <f>IF(O1051=1,0,IF(P1051=1,'WHT Rates - MPEG HEVC VIA'!$H$3,IF(Q1051=1,'WHT Rates - MPEG HEVC VIA'!$H$11,IF(R1051=1,'Via Summary'!$B$9,_xlfn.XLOOKUP(D1051,'WHT Rates'!$B$4:$B$56,'WHT Rates'!$E$4:$E$56)/100))))</f>
        <v>0</v>
      </c>
      <c r="V1051" s="244">
        <f t="shared" si="161"/>
        <v>0</v>
      </c>
      <c r="W1051" s="182"/>
      <c r="X1051" s="184">
        <f t="shared" si="154"/>
        <v>0</v>
      </c>
      <c r="Y1051" s="184">
        <f t="shared" si="155"/>
        <v>0</v>
      </c>
    </row>
    <row r="1052" spans="1:25" x14ac:dyDescent="0.35">
      <c r="A1052" s="214" t="s">
        <v>20</v>
      </c>
      <c r="B1052" s="215">
        <v>104997</v>
      </c>
      <c r="C1052" s="215" t="s">
        <v>16</v>
      </c>
      <c r="D1052" s="215" t="s">
        <v>17</v>
      </c>
      <c r="E1052" s="215">
        <v>70454760</v>
      </c>
      <c r="F1052" s="215">
        <v>20</v>
      </c>
      <c r="G1052" s="215" t="s">
        <v>751</v>
      </c>
      <c r="H1052" s="221" t="s">
        <v>2036</v>
      </c>
      <c r="I1052" s="234" t="s">
        <v>978</v>
      </c>
      <c r="J1052" s="207">
        <v>18906.09</v>
      </c>
      <c r="K1052" s="211"/>
      <c r="L1052" s="48" t="str">
        <f t="shared" si="156"/>
        <v>0070454760000020</v>
      </c>
      <c r="M1052" s="48">
        <f t="shared" si="162"/>
        <v>16</v>
      </c>
      <c r="N1052" s="48" t="str">
        <f t="shared" si="157"/>
        <v>00000000/Z_MDU</v>
      </c>
      <c r="O1052" s="236">
        <f t="shared" si="158"/>
        <v>0</v>
      </c>
      <c r="P1052" s="236">
        <f t="shared" si="159"/>
        <v>0</v>
      </c>
      <c r="Q1052" s="236">
        <f t="shared" si="159"/>
        <v>0</v>
      </c>
      <c r="R1052" s="236">
        <f t="shared" si="159"/>
        <v>0</v>
      </c>
      <c r="S1052" s="238">
        <f>IF(O1052=1,0,IF(P1052=1,'WHT Rates - MPEG HEVC VIA'!$H$3,IF(Q1052=1,'WHT Rates - MPEG HEVC VIA'!$H$11,IF(R1052=1,'Via Summary'!$B$9,_xlfn.XLOOKUP(D1052,'WHT Rates'!$B$4:$B$56,'WHT Rates'!$C$4:$C$56)/100))))</f>
        <v>0</v>
      </c>
      <c r="T1052" s="244">
        <f t="shared" si="160"/>
        <v>0</v>
      </c>
      <c r="U1052" s="238">
        <f>IF(O1052=1,0,IF(P1052=1,'WHT Rates - MPEG HEVC VIA'!$H$3,IF(Q1052=1,'WHT Rates - MPEG HEVC VIA'!$H$11,IF(R1052=1,'Via Summary'!$B$9,_xlfn.XLOOKUP(D1052,'WHT Rates'!$B$4:$B$56,'WHT Rates'!$E$4:$E$56)/100))))</f>
        <v>0</v>
      </c>
      <c r="V1052" s="244">
        <f t="shared" si="161"/>
        <v>0</v>
      </c>
      <c r="W1052" s="182"/>
      <c r="X1052" s="184">
        <f t="shared" si="154"/>
        <v>0</v>
      </c>
      <c r="Y1052" s="184">
        <f t="shared" si="155"/>
        <v>0</v>
      </c>
    </row>
    <row r="1053" spans="1:25" x14ac:dyDescent="0.35">
      <c r="A1053" s="214" t="s">
        <v>20</v>
      </c>
      <c r="B1053" s="215">
        <v>104997</v>
      </c>
      <c r="C1053" s="215" t="s">
        <v>16</v>
      </c>
      <c r="D1053" s="215" t="s">
        <v>17</v>
      </c>
      <c r="E1053" s="215">
        <v>70454768</v>
      </c>
      <c r="F1053" s="215">
        <v>10</v>
      </c>
      <c r="G1053" s="215" t="s">
        <v>723</v>
      </c>
      <c r="H1053" s="221" t="s">
        <v>2037</v>
      </c>
      <c r="I1053" s="234" t="s">
        <v>979</v>
      </c>
      <c r="J1053" s="207">
        <v>1089</v>
      </c>
      <c r="K1053" s="211"/>
      <c r="L1053" s="48" t="str">
        <f t="shared" si="156"/>
        <v>0070454768000010</v>
      </c>
      <c r="M1053" s="48">
        <f t="shared" si="162"/>
        <v>16</v>
      </c>
      <c r="N1053" s="48" t="str">
        <f t="shared" si="157"/>
        <v>00000000/Z_IRD</v>
      </c>
      <c r="O1053" s="236">
        <f t="shared" si="158"/>
        <v>0</v>
      </c>
      <c r="P1053" s="236">
        <f t="shared" si="159"/>
        <v>0</v>
      </c>
      <c r="Q1053" s="236">
        <f t="shared" si="159"/>
        <v>0</v>
      </c>
      <c r="R1053" s="236">
        <f t="shared" si="159"/>
        <v>0</v>
      </c>
      <c r="S1053" s="238">
        <f>IF(O1053=1,0,IF(P1053=1,'WHT Rates - MPEG HEVC VIA'!$H$3,IF(Q1053=1,'WHT Rates - MPEG HEVC VIA'!$H$11,IF(R1053=1,'Via Summary'!$B$9,_xlfn.XLOOKUP(D1053,'WHT Rates'!$B$4:$B$56,'WHT Rates'!$C$4:$C$56)/100))))</f>
        <v>0</v>
      </c>
      <c r="T1053" s="244">
        <f t="shared" si="160"/>
        <v>0</v>
      </c>
      <c r="U1053" s="238">
        <f>IF(O1053=1,0,IF(P1053=1,'WHT Rates - MPEG HEVC VIA'!$H$3,IF(Q1053=1,'WHT Rates - MPEG HEVC VIA'!$H$11,IF(R1053=1,'Via Summary'!$B$9,_xlfn.XLOOKUP(D1053,'WHT Rates'!$B$4:$B$56,'WHT Rates'!$E$4:$E$56)/100))))</f>
        <v>0</v>
      </c>
      <c r="V1053" s="244">
        <f t="shared" si="161"/>
        <v>0</v>
      </c>
      <c r="W1053" s="182"/>
      <c r="X1053" s="184">
        <f t="shared" si="154"/>
        <v>0</v>
      </c>
      <c r="Y1053" s="184">
        <f t="shared" si="155"/>
        <v>0</v>
      </c>
    </row>
    <row r="1054" spans="1:25" x14ac:dyDescent="0.35">
      <c r="A1054" s="214" t="s">
        <v>167</v>
      </c>
      <c r="B1054" s="215">
        <v>105989</v>
      </c>
      <c r="C1054" s="215" t="s">
        <v>136</v>
      </c>
      <c r="D1054" s="215" t="s">
        <v>137</v>
      </c>
      <c r="E1054" s="215">
        <v>70455079</v>
      </c>
      <c r="F1054" s="215">
        <v>10</v>
      </c>
      <c r="G1054" s="215" t="s">
        <v>725</v>
      </c>
      <c r="H1054" s="221" t="s">
        <v>2038</v>
      </c>
      <c r="I1054" s="234" t="s">
        <v>979</v>
      </c>
      <c r="J1054" s="207">
        <v>175</v>
      </c>
      <c r="K1054" s="211"/>
      <c r="L1054" s="48" t="str">
        <f t="shared" si="156"/>
        <v>0070455079000010</v>
      </c>
      <c r="M1054" s="48">
        <f t="shared" si="162"/>
        <v>16</v>
      </c>
      <c r="N1054" s="48" t="str">
        <f t="shared" si="157"/>
        <v>00000000/Z_DEC</v>
      </c>
      <c r="O1054" s="236">
        <f t="shared" si="158"/>
        <v>0</v>
      </c>
      <c r="P1054" s="236">
        <f t="shared" si="159"/>
        <v>0</v>
      </c>
      <c r="Q1054" s="236">
        <f t="shared" si="159"/>
        <v>0</v>
      </c>
      <c r="R1054" s="236">
        <f t="shared" si="159"/>
        <v>0</v>
      </c>
      <c r="S1054" s="238">
        <f>IF(O1054=1,0,IF(P1054=1,'WHT Rates - MPEG HEVC VIA'!$H$3,IF(Q1054=1,'WHT Rates - MPEG HEVC VIA'!$H$11,IF(R1054=1,'Via Summary'!$B$9,_xlfn.XLOOKUP(D1054,'WHT Rates'!$B$4:$B$56,'WHT Rates'!$C$4:$C$56)/100))))</f>
        <v>0</v>
      </c>
      <c r="T1054" s="244">
        <f t="shared" si="160"/>
        <v>0</v>
      </c>
      <c r="U1054" s="238">
        <f>IF(O1054=1,0,IF(P1054=1,'WHT Rates - MPEG HEVC VIA'!$H$3,IF(Q1054=1,'WHT Rates - MPEG HEVC VIA'!$H$11,IF(R1054=1,'Via Summary'!$B$9,_xlfn.XLOOKUP(D1054,'WHT Rates'!$B$4:$B$56,'WHT Rates'!$E$4:$E$56)/100))))</f>
        <v>0</v>
      </c>
      <c r="V1054" s="244">
        <f t="shared" si="161"/>
        <v>0</v>
      </c>
      <c r="W1054" s="182"/>
      <c r="X1054" s="184">
        <f t="shared" si="154"/>
        <v>0</v>
      </c>
      <c r="Y1054" s="184">
        <f t="shared" si="155"/>
        <v>0</v>
      </c>
    </row>
    <row r="1055" spans="1:25" x14ac:dyDescent="0.35">
      <c r="A1055" s="214" t="s">
        <v>311</v>
      </c>
      <c r="B1055" s="215">
        <v>126356</v>
      </c>
      <c r="C1055" s="215" t="s">
        <v>64</v>
      </c>
      <c r="D1055" s="215" t="s">
        <v>65</v>
      </c>
      <c r="E1055" s="215">
        <v>70455023</v>
      </c>
      <c r="F1055" s="215">
        <v>10</v>
      </c>
      <c r="G1055" s="215" t="s">
        <v>744</v>
      </c>
      <c r="H1055" s="221" t="s">
        <v>2039</v>
      </c>
      <c r="I1055" s="234" t="s">
        <v>978</v>
      </c>
      <c r="J1055" s="207"/>
      <c r="K1055" s="211">
        <v>2958</v>
      </c>
      <c r="L1055" s="48" t="str">
        <f t="shared" si="156"/>
        <v>0070455023000010</v>
      </c>
      <c r="M1055" s="48">
        <f t="shared" si="162"/>
        <v>16</v>
      </c>
      <c r="N1055" s="48" t="str">
        <f t="shared" si="157"/>
        <v>00000000/Z_SPKI</v>
      </c>
      <c r="O1055" s="236">
        <f t="shared" si="158"/>
        <v>0</v>
      </c>
      <c r="P1055" s="236">
        <f t="shared" si="159"/>
        <v>0</v>
      </c>
      <c r="Q1055" s="236">
        <f t="shared" si="159"/>
        <v>0</v>
      </c>
      <c r="R1055" s="236">
        <f t="shared" si="159"/>
        <v>0</v>
      </c>
      <c r="S1055" s="238">
        <f>IF(O1055=1,0,IF(P1055=1,'WHT Rates - MPEG HEVC VIA'!$H$3,IF(Q1055=1,'WHT Rates - MPEG HEVC VIA'!$H$11,IF(R1055=1,'Via Summary'!$B$9,_xlfn.XLOOKUP(D1055,'WHT Rates'!$B$4:$B$56,'WHT Rates'!$C$4:$C$56)/100))))</f>
        <v>0</v>
      </c>
      <c r="T1055" s="244">
        <f t="shared" si="160"/>
        <v>0</v>
      </c>
      <c r="U1055" s="238">
        <f>IF(O1055=1,0,IF(P1055=1,'WHT Rates - MPEG HEVC VIA'!$H$3,IF(Q1055=1,'WHT Rates - MPEG HEVC VIA'!$H$11,IF(R1055=1,'Via Summary'!$B$9,_xlfn.XLOOKUP(D1055,'WHT Rates'!$B$4:$B$56,'WHT Rates'!$E$4:$E$56)/100))))</f>
        <v>0</v>
      </c>
      <c r="V1055" s="244">
        <f t="shared" si="161"/>
        <v>0</v>
      </c>
      <c r="W1055" s="182"/>
      <c r="X1055" s="184">
        <f t="shared" si="154"/>
        <v>0</v>
      </c>
      <c r="Y1055" s="184">
        <f t="shared" si="155"/>
        <v>0</v>
      </c>
    </row>
    <row r="1056" spans="1:25" x14ac:dyDescent="0.35">
      <c r="A1056" s="214" t="s">
        <v>125</v>
      </c>
      <c r="B1056" s="215">
        <v>105351</v>
      </c>
      <c r="C1056" s="215" t="s">
        <v>123</v>
      </c>
      <c r="D1056" s="215" t="s">
        <v>124</v>
      </c>
      <c r="E1056" s="215">
        <v>70455083</v>
      </c>
      <c r="F1056" s="215">
        <v>10</v>
      </c>
      <c r="G1056" s="215" t="s">
        <v>730</v>
      </c>
      <c r="H1056" s="221" t="s">
        <v>2040</v>
      </c>
      <c r="I1056" s="234" t="s">
        <v>1018</v>
      </c>
      <c r="J1056" s="207"/>
      <c r="K1056" s="211">
        <v>85052.34</v>
      </c>
      <c r="L1056" s="48" t="str">
        <f t="shared" si="156"/>
        <v>0070455083000010</v>
      </c>
      <c r="M1056" s="48">
        <f t="shared" si="162"/>
        <v>16</v>
      </c>
      <c r="N1056" s="48" t="str">
        <f t="shared" si="157"/>
        <v>00000000/Z_DVB</v>
      </c>
      <c r="O1056" s="236">
        <f t="shared" si="158"/>
        <v>0</v>
      </c>
      <c r="P1056" s="236">
        <f t="shared" si="159"/>
        <v>0</v>
      </c>
      <c r="Q1056" s="236">
        <f t="shared" si="159"/>
        <v>0</v>
      </c>
      <c r="R1056" s="236">
        <f t="shared" si="159"/>
        <v>0</v>
      </c>
      <c r="S1056" s="238">
        <f>IF(O1056=1,0,IF(P1056=1,'WHT Rates - MPEG HEVC VIA'!$H$3,IF(Q1056=1,'WHT Rates - MPEG HEVC VIA'!$H$11,IF(R1056=1,'Via Summary'!$B$9,_xlfn.XLOOKUP(D1056,'WHT Rates'!$B$4:$B$56,'WHT Rates'!$C$4:$C$56)/100))))</f>
        <v>0.1</v>
      </c>
      <c r="T1056" s="244">
        <f t="shared" si="160"/>
        <v>0</v>
      </c>
      <c r="U1056" s="238">
        <f>IF(O1056=1,0,IF(P1056=1,'WHT Rates - MPEG HEVC VIA'!$H$3,IF(Q1056=1,'WHT Rates - MPEG HEVC VIA'!$H$11,IF(R1056=1,'Via Summary'!$B$9,_xlfn.XLOOKUP(D1056,'WHT Rates'!$B$4:$B$56,'WHT Rates'!$E$4:$E$56)/100))))</f>
        <v>0.1</v>
      </c>
      <c r="V1056" s="244">
        <f t="shared" si="161"/>
        <v>8505.2340000000004</v>
      </c>
      <c r="W1056" s="182"/>
      <c r="X1056" s="184">
        <f t="shared" si="154"/>
        <v>0</v>
      </c>
      <c r="Y1056" s="184">
        <f t="shared" si="155"/>
        <v>-8505.23</v>
      </c>
    </row>
    <row r="1057" spans="1:25" x14ac:dyDescent="0.35">
      <c r="A1057" s="214" t="s">
        <v>125</v>
      </c>
      <c r="B1057" s="215">
        <v>105351</v>
      </c>
      <c r="C1057" s="215" t="s">
        <v>123</v>
      </c>
      <c r="D1057" s="215" t="s">
        <v>124</v>
      </c>
      <c r="E1057" s="215">
        <v>70455083</v>
      </c>
      <c r="F1057" s="215">
        <v>20</v>
      </c>
      <c r="G1057" s="215" t="s">
        <v>730</v>
      </c>
      <c r="H1057" s="221" t="s">
        <v>2041</v>
      </c>
      <c r="I1057" s="234" t="s">
        <v>1018</v>
      </c>
      <c r="J1057" s="207"/>
      <c r="K1057" s="211">
        <v>1580.76</v>
      </c>
      <c r="L1057" s="48" t="str">
        <f t="shared" si="156"/>
        <v>0070455083000020</v>
      </c>
      <c r="M1057" s="48">
        <f t="shared" si="162"/>
        <v>16</v>
      </c>
      <c r="N1057" s="48" t="str">
        <f t="shared" si="157"/>
        <v>00000000/Z_DVB</v>
      </c>
      <c r="O1057" s="236">
        <f t="shared" si="158"/>
        <v>0</v>
      </c>
      <c r="P1057" s="236">
        <f t="shared" si="159"/>
        <v>0</v>
      </c>
      <c r="Q1057" s="236">
        <f t="shared" si="159"/>
        <v>0</v>
      </c>
      <c r="R1057" s="236">
        <f t="shared" si="159"/>
        <v>0</v>
      </c>
      <c r="S1057" s="238">
        <f>IF(O1057=1,0,IF(P1057=1,'WHT Rates - MPEG HEVC VIA'!$H$3,IF(Q1057=1,'WHT Rates - MPEG HEVC VIA'!$H$11,IF(R1057=1,'Via Summary'!$B$9,_xlfn.XLOOKUP(D1057,'WHT Rates'!$B$4:$B$56,'WHT Rates'!$C$4:$C$56)/100))))</f>
        <v>0.1</v>
      </c>
      <c r="T1057" s="244">
        <f t="shared" si="160"/>
        <v>0</v>
      </c>
      <c r="U1057" s="238">
        <f>IF(O1057=1,0,IF(P1057=1,'WHT Rates - MPEG HEVC VIA'!$H$3,IF(Q1057=1,'WHT Rates - MPEG HEVC VIA'!$H$11,IF(R1057=1,'Via Summary'!$B$9,_xlfn.XLOOKUP(D1057,'WHT Rates'!$B$4:$B$56,'WHT Rates'!$E$4:$E$56)/100))))</f>
        <v>0.1</v>
      </c>
      <c r="V1057" s="244">
        <f t="shared" si="161"/>
        <v>158.07600000000002</v>
      </c>
      <c r="W1057" s="182"/>
      <c r="X1057" s="184">
        <f t="shared" si="154"/>
        <v>0</v>
      </c>
      <c r="Y1057" s="184">
        <f t="shared" si="155"/>
        <v>-158.08000000000001</v>
      </c>
    </row>
    <row r="1058" spans="1:25" x14ac:dyDescent="0.35">
      <c r="A1058" s="214" t="s">
        <v>125</v>
      </c>
      <c r="B1058" s="215">
        <v>105351</v>
      </c>
      <c r="C1058" s="215" t="s">
        <v>123</v>
      </c>
      <c r="D1058" s="215" t="s">
        <v>124</v>
      </c>
      <c r="E1058" s="215">
        <v>70455083</v>
      </c>
      <c r="F1058" s="215">
        <v>30</v>
      </c>
      <c r="G1058" s="215" t="s">
        <v>718</v>
      </c>
      <c r="H1058" s="221" t="s">
        <v>2042</v>
      </c>
      <c r="I1058" s="234" t="s">
        <v>1018</v>
      </c>
      <c r="J1058" s="207"/>
      <c r="K1058" s="211">
        <v>900712.66</v>
      </c>
      <c r="L1058" s="48" t="str">
        <f t="shared" si="156"/>
        <v>0070455083000030</v>
      </c>
      <c r="M1058" s="48">
        <f t="shared" si="162"/>
        <v>16</v>
      </c>
      <c r="N1058" s="48" t="str">
        <f t="shared" si="157"/>
        <v>00000000/Z_DTB</v>
      </c>
      <c r="O1058" s="236">
        <f t="shared" si="158"/>
        <v>0</v>
      </c>
      <c r="P1058" s="236">
        <f t="shared" si="159"/>
        <v>0</v>
      </c>
      <c r="Q1058" s="236">
        <f t="shared" si="159"/>
        <v>0</v>
      </c>
      <c r="R1058" s="236">
        <f t="shared" si="159"/>
        <v>0</v>
      </c>
      <c r="S1058" s="238">
        <f>IF(O1058=1,0,IF(P1058=1,'WHT Rates - MPEG HEVC VIA'!$H$3,IF(Q1058=1,'WHT Rates - MPEG HEVC VIA'!$H$11,IF(R1058=1,'Via Summary'!$B$9,_xlfn.XLOOKUP(D1058,'WHT Rates'!$B$4:$B$56,'WHT Rates'!$C$4:$C$56)/100))))</f>
        <v>0.1</v>
      </c>
      <c r="T1058" s="244">
        <f t="shared" si="160"/>
        <v>0</v>
      </c>
      <c r="U1058" s="238">
        <f>IF(O1058=1,0,IF(P1058=1,'WHT Rates - MPEG HEVC VIA'!$H$3,IF(Q1058=1,'WHT Rates - MPEG HEVC VIA'!$H$11,IF(R1058=1,'Via Summary'!$B$9,_xlfn.XLOOKUP(D1058,'WHT Rates'!$B$4:$B$56,'WHT Rates'!$E$4:$E$56)/100))))</f>
        <v>0.1</v>
      </c>
      <c r="V1058" s="244">
        <f t="shared" si="161"/>
        <v>90071.266000000003</v>
      </c>
      <c r="W1058" s="182"/>
      <c r="X1058" s="184">
        <f t="shared" si="154"/>
        <v>0</v>
      </c>
      <c r="Y1058" s="184">
        <f t="shared" si="155"/>
        <v>-90071.27</v>
      </c>
    </row>
    <row r="1059" spans="1:25" x14ac:dyDescent="0.35">
      <c r="A1059" s="214" t="s">
        <v>125</v>
      </c>
      <c r="B1059" s="215">
        <v>105351</v>
      </c>
      <c r="C1059" s="215" t="s">
        <v>123</v>
      </c>
      <c r="D1059" s="215" t="s">
        <v>124</v>
      </c>
      <c r="E1059" s="215">
        <v>70455083</v>
      </c>
      <c r="F1059" s="215">
        <v>40</v>
      </c>
      <c r="G1059" s="215" t="s">
        <v>718</v>
      </c>
      <c r="H1059" s="221" t="s">
        <v>2043</v>
      </c>
      <c r="I1059" s="234" t="s">
        <v>1018</v>
      </c>
      <c r="J1059" s="207"/>
      <c r="K1059" s="211">
        <v>141143.92000000001</v>
      </c>
      <c r="L1059" s="48" t="str">
        <f t="shared" si="156"/>
        <v>0070455083000040</v>
      </c>
      <c r="M1059" s="48">
        <f t="shared" si="162"/>
        <v>16</v>
      </c>
      <c r="N1059" s="48" t="str">
        <f t="shared" si="157"/>
        <v>00000000/Z_DTB</v>
      </c>
      <c r="O1059" s="236">
        <f t="shared" ref="O1059:O1080" si="163">IF($I1059=O$1,1,0)</f>
        <v>0</v>
      </c>
      <c r="P1059" s="236">
        <f t="shared" ref="P1059:R1080" si="164">IF($A1059=P$1,1,0)</f>
        <v>0</v>
      </c>
      <c r="Q1059" s="236">
        <f t="shared" si="164"/>
        <v>0</v>
      </c>
      <c r="R1059" s="236">
        <f t="shared" si="164"/>
        <v>0</v>
      </c>
      <c r="S1059" s="238">
        <f>IF(O1059=1,0,IF(P1059=1,'WHT Rates - MPEG HEVC VIA'!$H$3,IF(Q1059=1,'WHT Rates - MPEG HEVC VIA'!$H$11,IF(R1059=1,'Via Summary'!$B$9,_xlfn.XLOOKUP(D1059,'WHT Rates'!$B$4:$B$56,'WHT Rates'!$C$4:$C$56)/100))))</f>
        <v>0.1</v>
      </c>
      <c r="T1059" s="244">
        <f t="shared" si="160"/>
        <v>0</v>
      </c>
      <c r="U1059" s="238">
        <f>IF(O1059=1,0,IF(P1059=1,'WHT Rates - MPEG HEVC VIA'!$H$3,IF(Q1059=1,'WHT Rates - MPEG HEVC VIA'!$H$11,IF(R1059=1,'Via Summary'!$B$9,_xlfn.XLOOKUP(D1059,'WHT Rates'!$B$4:$B$56,'WHT Rates'!$E$4:$E$56)/100))))</f>
        <v>0.1</v>
      </c>
      <c r="V1059" s="244">
        <f t="shared" si="161"/>
        <v>14114.392000000002</v>
      </c>
      <c r="W1059" s="182"/>
      <c r="X1059" s="184">
        <f t="shared" si="154"/>
        <v>0</v>
      </c>
      <c r="Y1059" s="184">
        <f t="shared" si="155"/>
        <v>-14114.39</v>
      </c>
    </row>
    <row r="1060" spans="1:25" x14ac:dyDescent="0.35">
      <c r="A1060" s="214" t="s">
        <v>125</v>
      </c>
      <c r="B1060" s="215">
        <v>105351</v>
      </c>
      <c r="C1060" s="215" t="s">
        <v>123</v>
      </c>
      <c r="D1060" s="215" t="s">
        <v>124</v>
      </c>
      <c r="E1060" s="215">
        <v>70455083</v>
      </c>
      <c r="F1060" s="215">
        <v>50</v>
      </c>
      <c r="G1060" s="215" t="s">
        <v>718</v>
      </c>
      <c r="H1060" s="221" t="s">
        <v>2044</v>
      </c>
      <c r="I1060" s="234" t="s">
        <v>1018</v>
      </c>
      <c r="J1060" s="207"/>
      <c r="K1060" s="211">
        <v>11161.42</v>
      </c>
      <c r="L1060" s="48" t="str">
        <f t="shared" si="156"/>
        <v>0070455083000050</v>
      </c>
      <c r="M1060" s="48">
        <f t="shared" si="162"/>
        <v>16</v>
      </c>
      <c r="N1060" s="48" t="str">
        <f t="shared" si="157"/>
        <v>00000000/Z_DTB</v>
      </c>
      <c r="O1060" s="236">
        <f t="shared" si="163"/>
        <v>0</v>
      </c>
      <c r="P1060" s="236">
        <f t="shared" si="164"/>
        <v>0</v>
      </c>
      <c r="Q1060" s="236">
        <f t="shared" si="164"/>
        <v>0</v>
      </c>
      <c r="R1060" s="236">
        <f t="shared" si="164"/>
        <v>0</v>
      </c>
      <c r="S1060" s="238">
        <f>IF(O1060=1,0,IF(P1060=1,'WHT Rates - MPEG HEVC VIA'!$H$3,IF(Q1060=1,'WHT Rates - MPEG HEVC VIA'!$H$11,IF(R1060=1,'Via Summary'!$B$9,_xlfn.XLOOKUP(D1060,'WHT Rates'!$B$4:$B$56,'WHT Rates'!$C$4:$C$56)/100))))</f>
        <v>0.1</v>
      </c>
      <c r="T1060" s="244">
        <f t="shared" si="160"/>
        <v>0</v>
      </c>
      <c r="U1060" s="238">
        <f>IF(O1060=1,0,IF(P1060=1,'WHT Rates - MPEG HEVC VIA'!$H$3,IF(Q1060=1,'WHT Rates - MPEG HEVC VIA'!$H$11,IF(R1060=1,'Via Summary'!$B$9,_xlfn.XLOOKUP(D1060,'WHT Rates'!$B$4:$B$56,'WHT Rates'!$E$4:$E$56)/100))))</f>
        <v>0.1</v>
      </c>
      <c r="V1060" s="244">
        <f t="shared" si="161"/>
        <v>1116.1420000000001</v>
      </c>
      <c r="W1060" s="182"/>
      <c r="X1060" s="184">
        <f t="shared" si="154"/>
        <v>0</v>
      </c>
      <c r="Y1060" s="184">
        <f t="shared" si="155"/>
        <v>-1116.1400000000001</v>
      </c>
    </row>
    <row r="1061" spans="1:25" x14ac:dyDescent="0.35">
      <c r="A1061" s="214" t="s">
        <v>125</v>
      </c>
      <c r="B1061" s="215">
        <v>105351</v>
      </c>
      <c r="C1061" s="215" t="s">
        <v>123</v>
      </c>
      <c r="D1061" s="215" t="s">
        <v>124</v>
      </c>
      <c r="E1061" s="215">
        <v>70455083</v>
      </c>
      <c r="F1061" s="215">
        <v>60</v>
      </c>
      <c r="G1061" s="215" t="s">
        <v>718</v>
      </c>
      <c r="H1061" s="221" t="s">
        <v>2045</v>
      </c>
      <c r="I1061" s="234" t="s">
        <v>1018</v>
      </c>
      <c r="J1061" s="207"/>
      <c r="K1061" s="211">
        <v>90000</v>
      </c>
      <c r="L1061" s="48" t="str">
        <f t="shared" si="156"/>
        <v>0070455083000060</v>
      </c>
      <c r="M1061" s="48">
        <f t="shared" si="162"/>
        <v>16</v>
      </c>
      <c r="N1061" s="48" t="str">
        <f t="shared" si="157"/>
        <v>00000000/Z_DTB</v>
      </c>
      <c r="O1061" s="236">
        <f t="shared" si="163"/>
        <v>0</v>
      </c>
      <c r="P1061" s="236">
        <f t="shared" si="164"/>
        <v>0</v>
      </c>
      <c r="Q1061" s="236">
        <f t="shared" si="164"/>
        <v>0</v>
      </c>
      <c r="R1061" s="236">
        <f t="shared" si="164"/>
        <v>0</v>
      </c>
      <c r="S1061" s="238">
        <f>IF(O1061=1,0,IF(P1061=1,'WHT Rates - MPEG HEVC VIA'!$H$3,IF(Q1061=1,'WHT Rates - MPEG HEVC VIA'!$H$11,IF(R1061=1,'Via Summary'!$B$9,_xlfn.XLOOKUP(D1061,'WHT Rates'!$B$4:$B$56,'WHT Rates'!$C$4:$C$56)/100))))</f>
        <v>0.1</v>
      </c>
      <c r="T1061" s="244">
        <f t="shared" si="160"/>
        <v>0</v>
      </c>
      <c r="U1061" s="238">
        <f>IF(O1061=1,0,IF(P1061=1,'WHT Rates - MPEG HEVC VIA'!$H$3,IF(Q1061=1,'WHT Rates - MPEG HEVC VIA'!$H$11,IF(R1061=1,'Via Summary'!$B$9,_xlfn.XLOOKUP(D1061,'WHT Rates'!$B$4:$B$56,'WHT Rates'!$E$4:$E$56)/100))))</f>
        <v>0.1</v>
      </c>
      <c r="V1061" s="244">
        <f t="shared" si="161"/>
        <v>9000</v>
      </c>
      <c r="W1061" s="182"/>
      <c r="X1061" s="184">
        <f t="shared" si="154"/>
        <v>0</v>
      </c>
      <c r="Y1061" s="184">
        <f t="shared" si="155"/>
        <v>-9000</v>
      </c>
    </row>
    <row r="1062" spans="1:25" x14ac:dyDescent="0.35">
      <c r="A1062" s="214" t="s">
        <v>168</v>
      </c>
      <c r="B1062" s="215">
        <v>105996</v>
      </c>
      <c r="C1062" s="215" t="s">
        <v>136</v>
      </c>
      <c r="D1062" s="215" t="s">
        <v>137</v>
      </c>
      <c r="E1062" s="215">
        <v>70455502</v>
      </c>
      <c r="F1062" s="215">
        <v>10</v>
      </c>
      <c r="G1062" s="215" t="s">
        <v>785</v>
      </c>
      <c r="H1062" s="221" t="s">
        <v>2046</v>
      </c>
      <c r="I1062" s="234" t="s">
        <v>1019</v>
      </c>
      <c r="J1062" s="207"/>
      <c r="K1062" s="211">
        <v>40607.47</v>
      </c>
      <c r="L1062" s="48" t="str">
        <f t="shared" si="156"/>
        <v>0070455502000010</v>
      </c>
      <c r="M1062" s="48">
        <f t="shared" si="162"/>
        <v>16</v>
      </c>
      <c r="N1062" s="48" t="str">
        <f t="shared" si="157"/>
        <v>00000000/Z_VIAAU</v>
      </c>
      <c r="O1062" s="236">
        <f t="shared" si="163"/>
        <v>0</v>
      </c>
      <c r="P1062" s="236">
        <f t="shared" si="164"/>
        <v>0</v>
      </c>
      <c r="Q1062" s="236">
        <f t="shared" si="164"/>
        <v>0</v>
      </c>
      <c r="R1062" s="236">
        <f t="shared" si="164"/>
        <v>1</v>
      </c>
      <c r="S1062" s="238">
        <f>IF(O1062=1,0,IF(P1062=1,'WHT Rates - MPEG HEVC VIA'!$H$3,IF(Q1062=1,'WHT Rates - MPEG HEVC VIA'!$H$11,IF(R1062=1,'Via Summary'!$B$9,_xlfn.XLOOKUP(D1062,'WHT Rates'!$B$4:$B$56,'WHT Rates'!$C$4:$C$56)/100))))</f>
        <v>2.0510312612912109E-2</v>
      </c>
      <c r="T1062" s="244">
        <f t="shared" si="160"/>
        <v>0</v>
      </c>
      <c r="U1062" s="238">
        <f>IF(O1062=1,0,IF(P1062=1,'WHT Rates - MPEG HEVC VIA'!$H$3,IF(Q1062=1,'WHT Rates - MPEG HEVC VIA'!$H$11,IF(R1062=1,'Via Summary'!$B$9,_xlfn.XLOOKUP(D1062,'WHT Rates'!$B$4:$B$56,'WHT Rates'!$E$4:$E$56)/100))))</f>
        <v>2.0510312612912109E-2</v>
      </c>
      <c r="V1062" s="244">
        <f t="shared" si="161"/>
        <v>832.87190411945016</v>
      </c>
      <c r="W1062" s="182"/>
      <c r="X1062" s="184">
        <f t="shared" si="154"/>
        <v>0</v>
      </c>
      <c r="Y1062" s="184">
        <f t="shared" si="155"/>
        <v>-832.87</v>
      </c>
    </row>
    <row r="1063" spans="1:25" x14ac:dyDescent="0.35">
      <c r="A1063" s="214" t="s">
        <v>168</v>
      </c>
      <c r="B1063" s="215">
        <v>105996</v>
      </c>
      <c r="C1063" s="215" t="s">
        <v>136</v>
      </c>
      <c r="D1063" s="215" t="s">
        <v>137</v>
      </c>
      <c r="E1063" s="215">
        <v>70455502</v>
      </c>
      <c r="F1063" s="215">
        <v>20</v>
      </c>
      <c r="G1063" s="215" t="s">
        <v>785</v>
      </c>
      <c r="H1063" s="221" t="s">
        <v>2047</v>
      </c>
      <c r="I1063" s="234" t="s">
        <v>1019</v>
      </c>
      <c r="J1063" s="207"/>
      <c r="K1063" s="211">
        <v>13437.63</v>
      </c>
      <c r="L1063" s="48" t="str">
        <f t="shared" si="156"/>
        <v>0070455502000020</v>
      </c>
      <c r="M1063" s="48">
        <f t="shared" si="162"/>
        <v>16</v>
      </c>
      <c r="N1063" s="48" t="str">
        <f t="shared" si="157"/>
        <v>00000000/Z_VIAAU</v>
      </c>
      <c r="O1063" s="236">
        <f t="shared" si="163"/>
        <v>0</v>
      </c>
      <c r="P1063" s="236">
        <f t="shared" si="164"/>
        <v>0</v>
      </c>
      <c r="Q1063" s="236">
        <f t="shared" si="164"/>
        <v>0</v>
      </c>
      <c r="R1063" s="236">
        <f t="shared" si="164"/>
        <v>1</v>
      </c>
      <c r="S1063" s="238">
        <f>IF(O1063=1,0,IF(P1063=1,'WHT Rates - MPEG HEVC VIA'!$H$3,IF(Q1063=1,'WHT Rates - MPEG HEVC VIA'!$H$11,IF(R1063=1,'Via Summary'!$B$9,_xlfn.XLOOKUP(D1063,'WHT Rates'!$B$4:$B$56,'WHT Rates'!$C$4:$C$56)/100))))</f>
        <v>2.0510312612912109E-2</v>
      </c>
      <c r="T1063" s="244">
        <f t="shared" si="160"/>
        <v>0</v>
      </c>
      <c r="U1063" s="238">
        <f>IF(O1063=1,0,IF(P1063=1,'WHT Rates - MPEG HEVC VIA'!$H$3,IF(Q1063=1,'WHT Rates - MPEG HEVC VIA'!$H$11,IF(R1063=1,'Via Summary'!$B$9,_xlfn.XLOOKUP(D1063,'WHT Rates'!$B$4:$B$56,'WHT Rates'!$E$4:$E$56)/100))))</f>
        <v>2.0510312612912109E-2</v>
      </c>
      <c r="V1063" s="244">
        <f t="shared" si="161"/>
        <v>275.60999207664611</v>
      </c>
      <c r="W1063" s="182"/>
      <c r="X1063" s="184">
        <f t="shared" si="154"/>
        <v>0</v>
      </c>
      <c r="Y1063" s="184">
        <f t="shared" si="155"/>
        <v>-275.61</v>
      </c>
    </row>
    <row r="1064" spans="1:25" x14ac:dyDescent="0.35">
      <c r="A1064" s="214" t="s">
        <v>168</v>
      </c>
      <c r="B1064" s="215">
        <v>105996</v>
      </c>
      <c r="C1064" s="215" t="s">
        <v>136</v>
      </c>
      <c r="D1064" s="215" t="s">
        <v>137</v>
      </c>
      <c r="E1064" s="215">
        <v>70455502</v>
      </c>
      <c r="F1064" s="215">
        <v>30</v>
      </c>
      <c r="G1064" s="215" t="s">
        <v>782</v>
      </c>
      <c r="H1064" s="221" t="s">
        <v>2048</v>
      </c>
      <c r="I1064" s="234" t="s">
        <v>1019</v>
      </c>
      <c r="J1064" s="207"/>
      <c r="K1064" s="211">
        <v>66.989999999999995</v>
      </c>
      <c r="L1064" s="48" t="str">
        <f t="shared" si="156"/>
        <v>0070455502000030</v>
      </c>
      <c r="M1064" s="48">
        <f t="shared" si="162"/>
        <v>16</v>
      </c>
      <c r="N1064" s="48" t="str">
        <f t="shared" si="157"/>
        <v>00000000/Z_VIABR</v>
      </c>
      <c r="O1064" s="236">
        <f t="shared" si="163"/>
        <v>0</v>
      </c>
      <c r="P1064" s="236">
        <f t="shared" si="164"/>
        <v>0</v>
      </c>
      <c r="Q1064" s="236">
        <f t="shared" si="164"/>
        <v>0</v>
      </c>
      <c r="R1064" s="236">
        <f t="shared" si="164"/>
        <v>1</v>
      </c>
      <c r="S1064" s="238">
        <f>IF(O1064=1,0,IF(P1064=1,'WHT Rates - MPEG HEVC VIA'!$H$3,IF(Q1064=1,'WHT Rates - MPEG HEVC VIA'!$H$11,IF(R1064=1,'Via Summary'!$B$9,_xlfn.XLOOKUP(D1064,'WHT Rates'!$B$4:$B$56,'WHT Rates'!$C$4:$C$56)/100))))</f>
        <v>2.0510312612912109E-2</v>
      </c>
      <c r="T1064" s="244">
        <f t="shared" si="160"/>
        <v>0</v>
      </c>
      <c r="U1064" s="238">
        <f>IF(O1064=1,0,IF(P1064=1,'WHT Rates - MPEG HEVC VIA'!$H$3,IF(Q1064=1,'WHT Rates - MPEG HEVC VIA'!$H$11,IF(R1064=1,'Via Summary'!$B$9,_xlfn.XLOOKUP(D1064,'WHT Rates'!$B$4:$B$56,'WHT Rates'!$E$4:$E$56)/100))))</f>
        <v>2.0510312612912109E-2</v>
      </c>
      <c r="V1064" s="244">
        <f t="shared" si="161"/>
        <v>1.3739858419389821</v>
      </c>
      <c r="W1064" s="182"/>
      <c r="X1064" s="184">
        <f t="shared" si="154"/>
        <v>0</v>
      </c>
      <c r="Y1064" s="184">
        <f t="shared" si="155"/>
        <v>-1.37</v>
      </c>
    </row>
    <row r="1065" spans="1:25" x14ac:dyDescent="0.35">
      <c r="A1065" s="214" t="s">
        <v>168</v>
      </c>
      <c r="B1065" s="215">
        <v>105996</v>
      </c>
      <c r="C1065" s="215" t="s">
        <v>136</v>
      </c>
      <c r="D1065" s="215" t="s">
        <v>137</v>
      </c>
      <c r="E1065" s="215">
        <v>70455502</v>
      </c>
      <c r="F1065" s="215">
        <v>40</v>
      </c>
      <c r="G1065" s="215" t="s">
        <v>782</v>
      </c>
      <c r="H1065" s="221" t="s">
        <v>2049</v>
      </c>
      <c r="I1065" s="234" t="s">
        <v>1019</v>
      </c>
      <c r="J1065" s="207"/>
      <c r="K1065" s="211">
        <v>9417343.1199999992</v>
      </c>
      <c r="L1065" s="48" t="str">
        <f t="shared" si="156"/>
        <v>0070455502000040</v>
      </c>
      <c r="M1065" s="48">
        <f t="shared" si="162"/>
        <v>16</v>
      </c>
      <c r="N1065" s="48" t="str">
        <f t="shared" si="157"/>
        <v>00000000/Z_VIABR</v>
      </c>
      <c r="O1065" s="236">
        <f t="shared" si="163"/>
        <v>0</v>
      </c>
      <c r="P1065" s="236">
        <f t="shared" si="164"/>
        <v>0</v>
      </c>
      <c r="Q1065" s="236">
        <f t="shared" si="164"/>
        <v>0</v>
      </c>
      <c r="R1065" s="236">
        <f t="shared" si="164"/>
        <v>1</v>
      </c>
      <c r="S1065" s="238">
        <f>IF(O1065=1,0,IF(P1065=1,'WHT Rates - MPEG HEVC VIA'!$H$3,IF(Q1065=1,'WHT Rates - MPEG HEVC VIA'!$H$11,IF(R1065=1,'Via Summary'!$B$9,_xlfn.XLOOKUP(D1065,'WHT Rates'!$B$4:$B$56,'WHT Rates'!$C$4:$C$56)/100))))</f>
        <v>2.0510312612912109E-2</v>
      </c>
      <c r="T1065" s="244">
        <f t="shared" si="160"/>
        <v>0</v>
      </c>
      <c r="U1065" s="238">
        <f>IF(O1065=1,0,IF(P1065=1,'WHT Rates - MPEG HEVC VIA'!$H$3,IF(Q1065=1,'WHT Rates - MPEG HEVC VIA'!$H$11,IF(R1065=1,'Via Summary'!$B$9,_xlfn.XLOOKUP(D1065,'WHT Rates'!$B$4:$B$56,'WHT Rates'!$E$4:$E$56)/100))))</f>
        <v>2.0510312612912109E-2</v>
      </c>
      <c r="V1065" s="244">
        <f t="shared" si="161"/>
        <v>193152.65137425705</v>
      </c>
      <c r="W1065" s="182"/>
      <c r="X1065" s="184">
        <f t="shared" si="154"/>
        <v>0</v>
      </c>
      <c r="Y1065" s="184">
        <f t="shared" si="155"/>
        <v>-193152.65</v>
      </c>
    </row>
    <row r="1066" spans="1:25" x14ac:dyDescent="0.35">
      <c r="A1066" s="214" t="s">
        <v>168</v>
      </c>
      <c r="B1066" s="215">
        <v>105996</v>
      </c>
      <c r="C1066" s="215" t="s">
        <v>136</v>
      </c>
      <c r="D1066" s="215" t="s">
        <v>137</v>
      </c>
      <c r="E1066" s="215">
        <v>70455502</v>
      </c>
      <c r="F1066" s="215">
        <v>50</v>
      </c>
      <c r="G1066" s="215" t="s">
        <v>782</v>
      </c>
      <c r="H1066" s="221" t="s">
        <v>2050</v>
      </c>
      <c r="I1066" s="234" t="s">
        <v>1019</v>
      </c>
      <c r="J1066" s="207"/>
      <c r="K1066" s="211">
        <v>3057.07</v>
      </c>
      <c r="L1066" s="48" t="str">
        <f t="shared" si="156"/>
        <v>0070455502000050</v>
      </c>
      <c r="M1066" s="48">
        <f t="shared" si="162"/>
        <v>16</v>
      </c>
      <c r="N1066" s="48" t="str">
        <f t="shared" si="157"/>
        <v>00000000/Z_VIABR</v>
      </c>
      <c r="O1066" s="236">
        <f t="shared" si="163"/>
        <v>0</v>
      </c>
      <c r="P1066" s="236">
        <f t="shared" si="164"/>
        <v>0</v>
      </c>
      <c r="Q1066" s="236">
        <f t="shared" si="164"/>
        <v>0</v>
      </c>
      <c r="R1066" s="236">
        <f t="shared" si="164"/>
        <v>1</v>
      </c>
      <c r="S1066" s="238">
        <f>IF(O1066=1,0,IF(P1066=1,'WHT Rates - MPEG HEVC VIA'!$H$3,IF(Q1066=1,'WHT Rates - MPEG HEVC VIA'!$H$11,IF(R1066=1,'Via Summary'!$B$9,_xlfn.XLOOKUP(D1066,'WHT Rates'!$B$4:$B$56,'WHT Rates'!$C$4:$C$56)/100))))</f>
        <v>2.0510312612912109E-2</v>
      </c>
      <c r="T1066" s="244">
        <f t="shared" si="160"/>
        <v>0</v>
      </c>
      <c r="U1066" s="238">
        <f>IF(O1066=1,0,IF(P1066=1,'WHT Rates - MPEG HEVC VIA'!$H$3,IF(Q1066=1,'WHT Rates - MPEG HEVC VIA'!$H$11,IF(R1066=1,'Via Summary'!$B$9,_xlfn.XLOOKUP(D1066,'WHT Rates'!$B$4:$B$56,'WHT Rates'!$E$4:$E$56)/100))))</f>
        <v>2.0510312612912109E-2</v>
      </c>
      <c r="V1066" s="244">
        <f t="shared" si="161"/>
        <v>62.701461379555226</v>
      </c>
      <c r="W1066" s="182"/>
      <c r="X1066" s="184">
        <f t="shared" si="154"/>
        <v>0</v>
      </c>
      <c r="Y1066" s="184">
        <f t="shared" si="155"/>
        <v>-62.7</v>
      </c>
    </row>
    <row r="1067" spans="1:25" x14ac:dyDescent="0.35">
      <c r="A1067" s="214" t="s">
        <v>168</v>
      </c>
      <c r="B1067" s="215">
        <v>105996</v>
      </c>
      <c r="C1067" s="215" t="s">
        <v>136</v>
      </c>
      <c r="D1067" s="215" t="s">
        <v>137</v>
      </c>
      <c r="E1067" s="215">
        <v>70455502</v>
      </c>
      <c r="F1067" s="215">
        <v>60</v>
      </c>
      <c r="G1067" s="215" t="s">
        <v>783</v>
      </c>
      <c r="H1067" s="221" t="s">
        <v>2051</v>
      </c>
      <c r="I1067" s="234" t="s">
        <v>1019</v>
      </c>
      <c r="J1067" s="207"/>
      <c r="K1067" s="211">
        <v>8754596.1699999999</v>
      </c>
      <c r="L1067" s="48" t="str">
        <f t="shared" si="156"/>
        <v>0070455502000060</v>
      </c>
      <c r="M1067" s="48">
        <f t="shared" si="162"/>
        <v>16</v>
      </c>
      <c r="N1067" s="48" t="str">
        <f t="shared" si="157"/>
        <v>00000000/Z_VIACE</v>
      </c>
      <c r="O1067" s="236">
        <f t="shared" si="163"/>
        <v>0</v>
      </c>
      <c r="P1067" s="236">
        <f t="shared" si="164"/>
        <v>0</v>
      </c>
      <c r="Q1067" s="236">
        <f t="shared" si="164"/>
        <v>0</v>
      </c>
      <c r="R1067" s="236">
        <f t="shared" si="164"/>
        <v>1</v>
      </c>
      <c r="S1067" s="238">
        <f>IF(O1067=1,0,IF(P1067=1,'WHT Rates - MPEG HEVC VIA'!$H$3,IF(Q1067=1,'WHT Rates - MPEG HEVC VIA'!$H$11,IF(R1067=1,'Via Summary'!$B$9,_xlfn.XLOOKUP(D1067,'WHT Rates'!$B$4:$B$56,'WHT Rates'!$C$4:$C$56)/100))))</f>
        <v>2.0510312612912109E-2</v>
      </c>
      <c r="T1067" s="244">
        <f t="shared" si="160"/>
        <v>0</v>
      </c>
      <c r="U1067" s="238">
        <f>IF(O1067=1,0,IF(P1067=1,'WHT Rates - MPEG HEVC VIA'!$H$3,IF(Q1067=1,'WHT Rates - MPEG HEVC VIA'!$H$11,IF(R1067=1,'Via Summary'!$B$9,_xlfn.XLOOKUP(D1067,'WHT Rates'!$B$4:$B$56,'WHT Rates'!$E$4:$E$56)/100))))</f>
        <v>2.0510312612912109E-2</v>
      </c>
      <c r="V1067" s="244">
        <f t="shared" si="161"/>
        <v>179559.50424650306</v>
      </c>
      <c r="W1067" s="182"/>
      <c r="X1067" s="184">
        <f t="shared" si="154"/>
        <v>0</v>
      </c>
      <c r="Y1067" s="184">
        <f t="shared" si="155"/>
        <v>-179559.5</v>
      </c>
    </row>
    <row r="1068" spans="1:25" x14ac:dyDescent="0.35">
      <c r="A1068" s="214" t="s">
        <v>168</v>
      </c>
      <c r="B1068" s="215">
        <v>105996</v>
      </c>
      <c r="C1068" s="215" t="s">
        <v>136</v>
      </c>
      <c r="D1068" s="215" t="s">
        <v>137</v>
      </c>
      <c r="E1068" s="215">
        <v>70455502</v>
      </c>
      <c r="F1068" s="215">
        <v>70</v>
      </c>
      <c r="G1068" s="215" t="s">
        <v>783</v>
      </c>
      <c r="H1068" s="221" t="s">
        <v>2052</v>
      </c>
      <c r="I1068" s="234" t="s">
        <v>1019</v>
      </c>
      <c r="J1068" s="207"/>
      <c r="K1068" s="211">
        <v>14.71</v>
      </c>
      <c r="L1068" s="48" t="str">
        <f t="shared" si="156"/>
        <v>0070455502000070</v>
      </c>
      <c r="M1068" s="48">
        <f t="shared" si="162"/>
        <v>16</v>
      </c>
      <c r="N1068" s="48" t="str">
        <f t="shared" si="157"/>
        <v>00000000/Z_VIACE</v>
      </c>
      <c r="O1068" s="236">
        <f t="shared" si="163"/>
        <v>0</v>
      </c>
      <c r="P1068" s="236">
        <f t="shared" si="164"/>
        <v>0</v>
      </c>
      <c r="Q1068" s="236">
        <f t="shared" si="164"/>
        <v>0</v>
      </c>
      <c r="R1068" s="236">
        <f t="shared" si="164"/>
        <v>1</v>
      </c>
      <c r="S1068" s="238">
        <f>IF(O1068=1,0,IF(P1068=1,'WHT Rates - MPEG HEVC VIA'!$H$3,IF(Q1068=1,'WHT Rates - MPEG HEVC VIA'!$H$11,IF(R1068=1,'Via Summary'!$B$9,_xlfn.XLOOKUP(D1068,'WHT Rates'!$B$4:$B$56,'WHT Rates'!$C$4:$C$56)/100))))</f>
        <v>2.0510312612912109E-2</v>
      </c>
      <c r="T1068" s="244">
        <f t="shared" si="160"/>
        <v>0</v>
      </c>
      <c r="U1068" s="238">
        <f>IF(O1068=1,0,IF(P1068=1,'WHT Rates - MPEG HEVC VIA'!$H$3,IF(Q1068=1,'WHT Rates - MPEG HEVC VIA'!$H$11,IF(R1068=1,'Via Summary'!$B$9,_xlfn.XLOOKUP(D1068,'WHT Rates'!$B$4:$B$56,'WHT Rates'!$E$4:$E$56)/100))))</f>
        <v>2.0510312612912109E-2</v>
      </c>
      <c r="V1068" s="244">
        <f t="shared" si="161"/>
        <v>0.30170669853593712</v>
      </c>
      <c r="W1068" s="182"/>
      <c r="X1068" s="184">
        <f t="shared" si="154"/>
        <v>0</v>
      </c>
      <c r="Y1068" s="184">
        <f t="shared" si="155"/>
        <v>-0.3</v>
      </c>
    </row>
    <row r="1069" spans="1:25" x14ac:dyDescent="0.35">
      <c r="A1069" s="214" t="s">
        <v>168</v>
      </c>
      <c r="B1069" s="215">
        <v>105996</v>
      </c>
      <c r="C1069" s="215" t="s">
        <v>136</v>
      </c>
      <c r="D1069" s="215" t="s">
        <v>137</v>
      </c>
      <c r="E1069" s="215">
        <v>70455502</v>
      </c>
      <c r="F1069" s="215">
        <v>80</v>
      </c>
      <c r="G1069" s="215" t="s">
        <v>783</v>
      </c>
      <c r="H1069" s="221" t="s">
        <v>2053</v>
      </c>
      <c r="I1069" s="234" t="s">
        <v>1019</v>
      </c>
      <c r="J1069" s="207"/>
      <c r="K1069" s="211">
        <v>176754.12</v>
      </c>
      <c r="L1069" s="48" t="str">
        <f t="shared" si="156"/>
        <v>0070455502000080</v>
      </c>
      <c r="M1069" s="48">
        <f t="shared" si="162"/>
        <v>16</v>
      </c>
      <c r="N1069" s="48" t="str">
        <f t="shared" si="157"/>
        <v>00000000/Z_VIACE</v>
      </c>
      <c r="O1069" s="236">
        <f t="shared" si="163"/>
        <v>0</v>
      </c>
      <c r="P1069" s="236">
        <f t="shared" si="164"/>
        <v>0</v>
      </c>
      <c r="Q1069" s="236">
        <f t="shared" si="164"/>
        <v>0</v>
      </c>
      <c r="R1069" s="236">
        <f t="shared" si="164"/>
        <v>1</v>
      </c>
      <c r="S1069" s="238">
        <f>IF(O1069=1,0,IF(P1069=1,'WHT Rates - MPEG HEVC VIA'!$H$3,IF(Q1069=1,'WHT Rates - MPEG HEVC VIA'!$H$11,IF(R1069=1,'Via Summary'!$B$9,_xlfn.XLOOKUP(D1069,'WHT Rates'!$B$4:$B$56,'WHT Rates'!$C$4:$C$56)/100))))</f>
        <v>2.0510312612912109E-2</v>
      </c>
      <c r="T1069" s="244">
        <f t="shared" si="160"/>
        <v>0</v>
      </c>
      <c r="U1069" s="238">
        <f>IF(O1069=1,0,IF(P1069=1,'WHT Rates - MPEG HEVC VIA'!$H$3,IF(Q1069=1,'WHT Rates - MPEG HEVC VIA'!$H$11,IF(R1069=1,'Via Summary'!$B$9,_xlfn.XLOOKUP(D1069,'WHT Rates'!$B$4:$B$56,'WHT Rates'!$E$4:$E$56)/100))))</f>
        <v>2.0510312612912109E-2</v>
      </c>
      <c r="V1069" s="244">
        <f t="shared" si="161"/>
        <v>3625.2822568201805</v>
      </c>
      <c r="W1069" s="182"/>
      <c r="X1069" s="184">
        <f t="shared" si="154"/>
        <v>0</v>
      </c>
      <c r="Y1069" s="184">
        <f t="shared" si="155"/>
        <v>-3625.28</v>
      </c>
    </row>
    <row r="1070" spans="1:25" x14ac:dyDescent="0.35">
      <c r="A1070" s="214" t="s">
        <v>168</v>
      </c>
      <c r="B1070" s="215">
        <v>105996</v>
      </c>
      <c r="C1070" s="215" t="s">
        <v>136</v>
      </c>
      <c r="D1070" s="215" t="s">
        <v>137</v>
      </c>
      <c r="E1070" s="215">
        <v>70455502</v>
      </c>
      <c r="F1070" s="215">
        <v>90</v>
      </c>
      <c r="G1070" s="215" t="s">
        <v>786</v>
      </c>
      <c r="H1070" s="221" t="s">
        <v>2054</v>
      </c>
      <c r="I1070" s="234" t="s">
        <v>1019</v>
      </c>
      <c r="J1070" s="207"/>
      <c r="K1070" s="211">
        <v>6173675.8899999997</v>
      </c>
      <c r="L1070" s="48" t="str">
        <f t="shared" si="156"/>
        <v>0070455502000090</v>
      </c>
      <c r="M1070" s="48">
        <f t="shared" si="162"/>
        <v>16</v>
      </c>
      <c r="N1070" s="48" t="str">
        <f t="shared" si="157"/>
        <v>00000000/Z_VIAMO</v>
      </c>
      <c r="O1070" s="236">
        <f t="shared" si="163"/>
        <v>0</v>
      </c>
      <c r="P1070" s="236">
        <f t="shared" si="164"/>
        <v>0</v>
      </c>
      <c r="Q1070" s="236">
        <f t="shared" si="164"/>
        <v>0</v>
      </c>
      <c r="R1070" s="236">
        <f t="shared" si="164"/>
        <v>1</v>
      </c>
      <c r="S1070" s="238">
        <f>IF(O1070=1,0,IF(P1070=1,'WHT Rates - MPEG HEVC VIA'!$H$3,IF(Q1070=1,'WHT Rates - MPEG HEVC VIA'!$H$11,IF(R1070=1,'Via Summary'!$B$9,_xlfn.XLOOKUP(D1070,'WHT Rates'!$B$4:$B$56,'WHT Rates'!$C$4:$C$56)/100))))</f>
        <v>2.0510312612912109E-2</v>
      </c>
      <c r="T1070" s="244">
        <f t="shared" si="160"/>
        <v>0</v>
      </c>
      <c r="U1070" s="238">
        <f>IF(O1070=1,0,IF(P1070=1,'WHT Rates - MPEG HEVC VIA'!$H$3,IF(Q1070=1,'WHT Rates - MPEG HEVC VIA'!$H$11,IF(R1070=1,'Via Summary'!$B$9,_xlfn.XLOOKUP(D1070,'WHT Rates'!$B$4:$B$56,'WHT Rates'!$E$4:$E$56)/100))))</f>
        <v>2.0510312612912109E-2</v>
      </c>
      <c r="V1070" s="244">
        <f t="shared" si="161"/>
        <v>126624.02247469839</v>
      </c>
      <c r="W1070" s="182"/>
      <c r="X1070" s="184">
        <f t="shared" si="154"/>
        <v>0</v>
      </c>
      <c r="Y1070" s="184">
        <f t="shared" si="155"/>
        <v>-126624.02</v>
      </c>
    </row>
    <row r="1071" spans="1:25" x14ac:dyDescent="0.35">
      <c r="A1071" s="214" t="s">
        <v>168</v>
      </c>
      <c r="B1071" s="215">
        <v>105996</v>
      </c>
      <c r="C1071" s="215" t="s">
        <v>136</v>
      </c>
      <c r="D1071" s="215" t="s">
        <v>137</v>
      </c>
      <c r="E1071" s="215">
        <v>70455502</v>
      </c>
      <c r="F1071" s="215">
        <v>100</v>
      </c>
      <c r="G1071" s="215" t="s">
        <v>786</v>
      </c>
      <c r="H1071" s="221" t="s">
        <v>2055</v>
      </c>
      <c r="I1071" s="234" t="s">
        <v>1019</v>
      </c>
      <c r="J1071" s="207"/>
      <c r="K1071" s="211">
        <v>183.33</v>
      </c>
      <c r="L1071" s="48" t="str">
        <f t="shared" si="156"/>
        <v>0070455502000100</v>
      </c>
      <c r="M1071" s="48">
        <f t="shared" si="162"/>
        <v>16</v>
      </c>
      <c r="N1071" s="48" t="str">
        <f t="shared" si="157"/>
        <v>00000000/Z_VIAMO</v>
      </c>
      <c r="O1071" s="236">
        <f t="shared" si="163"/>
        <v>0</v>
      </c>
      <c r="P1071" s="236">
        <f t="shared" si="164"/>
        <v>0</v>
      </c>
      <c r="Q1071" s="236">
        <f t="shared" si="164"/>
        <v>0</v>
      </c>
      <c r="R1071" s="236">
        <f t="shared" si="164"/>
        <v>1</v>
      </c>
      <c r="S1071" s="238">
        <f>IF(O1071=1,0,IF(P1071=1,'WHT Rates - MPEG HEVC VIA'!$H$3,IF(Q1071=1,'WHT Rates - MPEG HEVC VIA'!$H$11,IF(R1071=1,'Via Summary'!$B$9,_xlfn.XLOOKUP(D1071,'WHT Rates'!$B$4:$B$56,'WHT Rates'!$C$4:$C$56)/100))))</f>
        <v>2.0510312612912109E-2</v>
      </c>
      <c r="T1071" s="244">
        <f t="shared" si="160"/>
        <v>0</v>
      </c>
      <c r="U1071" s="238">
        <f>IF(O1071=1,0,IF(P1071=1,'WHT Rates - MPEG HEVC VIA'!$H$3,IF(Q1071=1,'WHT Rates - MPEG HEVC VIA'!$H$11,IF(R1071=1,'Via Summary'!$B$9,_xlfn.XLOOKUP(D1071,'WHT Rates'!$B$4:$B$56,'WHT Rates'!$E$4:$E$56)/100))))</f>
        <v>2.0510312612912109E-2</v>
      </c>
      <c r="V1071" s="244">
        <f t="shared" si="161"/>
        <v>3.7601556113251773</v>
      </c>
      <c r="W1071" s="182"/>
      <c r="X1071" s="184">
        <f t="shared" ref="X1071:X1080" si="165">ROUND(-1*T1071,2)</f>
        <v>0</v>
      </c>
      <c r="Y1071" s="184">
        <f t="shared" ref="Y1071:Y1080" si="166">ROUND(-1*V1071,2)</f>
        <v>-3.76</v>
      </c>
    </row>
    <row r="1072" spans="1:25" x14ac:dyDescent="0.35">
      <c r="A1072" s="214" t="s">
        <v>168</v>
      </c>
      <c r="B1072" s="215">
        <v>105996</v>
      </c>
      <c r="C1072" s="215" t="s">
        <v>136</v>
      </c>
      <c r="D1072" s="215" t="s">
        <v>137</v>
      </c>
      <c r="E1072" s="215">
        <v>70455502</v>
      </c>
      <c r="F1072" s="215">
        <v>110</v>
      </c>
      <c r="G1072" s="215" t="s">
        <v>786</v>
      </c>
      <c r="H1072" s="221" t="s">
        <v>2056</v>
      </c>
      <c r="I1072" s="234" t="s">
        <v>1019</v>
      </c>
      <c r="J1072" s="207"/>
      <c r="K1072" s="211">
        <v>1482.69</v>
      </c>
      <c r="L1072" s="48" t="str">
        <f t="shared" si="156"/>
        <v>0070455502000110</v>
      </c>
      <c r="M1072" s="48">
        <f t="shared" si="162"/>
        <v>16</v>
      </c>
      <c r="N1072" s="48" t="str">
        <f t="shared" si="157"/>
        <v>00000000/Z_VIAMO</v>
      </c>
      <c r="O1072" s="236">
        <f t="shared" si="163"/>
        <v>0</v>
      </c>
      <c r="P1072" s="236">
        <f t="shared" si="164"/>
        <v>0</v>
      </c>
      <c r="Q1072" s="236">
        <f t="shared" si="164"/>
        <v>0</v>
      </c>
      <c r="R1072" s="236">
        <f t="shared" si="164"/>
        <v>1</v>
      </c>
      <c r="S1072" s="238">
        <f>IF(O1072=1,0,IF(P1072=1,'WHT Rates - MPEG HEVC VIA'!$H$3,IF(Q1072=1,'WHT Rates - MPEG HEVC VIA'!$H$11,IF(R1072=1,'Via Summary'!$B$9,_xlfn.XLOOKUP(D1072,'WHT Rates'!$B$4:$B$56,'WHT Rates'!$C$4:$C$56)/100))))</f>
        <v>2.0510312612912109E-2</v>
      </c>
      <c r="T1072" s="244">
        <f t="shared" si="160"/>
        <v>0</v>
      </c>
      <c r="U1072" s="238">
        <f>IF(O1072=1,0,IF(P1072=1,'WHT Rates - MPEG HEVC VIA'!$H$3,IF(Q1072=1,'WHT Rates - MPEG HEVC VIA'!$H$11,IF(R1072=1,'Via Summary'!$B$9,_xlfn.XLOOKUP(D1072,'WHT Rates'!$B$4:$B$56,'WHT Rates'!$E$4:$E$56)/100))))</f>
        <v>2.0510312612912109E-2</v>
      </c>
      <c r="V1072" s="244">
        <f t="shared" si="161"/>
        <v>30.410435408038655</v>
      </c>
      <c r="W1072" s="182"/>
      <c r="X1072" s="184">
        <f t="shared" si="165"/>
        <v>0</v>
      </c>
      <c r="Y1072" s="184">
        <f t="shared" si="166"/>
        <v>-30.41</v>
      </c>
    </row>
    <row r="1073" spans="1:28" x14ac:dyDescent="0.35">
      <c r="A1073" s="214" t="s">
        <v>168</v>
      </c>
      <c r="B1073" s="215">
        <v>105996</v>
      </c>
      <c r="C1073" s="215" t="s">
        <v>136</v>
      </c>
      <c r="D1073" s="215" t="s">
        <v>137</v>
      </c>
      <c r="E1073" s="215">
        <v>70455502</v>
      </c>
      <c r="F1073" s="215">
        <v>120</v>
      </c>
      <c r="G1073" s="215" t="s">
        <v>784</v>
      </c>
      <c r="H1073" s="221" t="s">
        <v>2057</v>
      </c>
      <c r="I1073" s="234" t="s">
        <v>1019</v>
      </c>
      <c r="J1073" s="207"/>
      <c r="K1073" s="211">
        <v>1762331.35</v>
      </c>
      <c r="L1073" s="48" t="str">
        <f t="shared" si="156"/>
        <v>0070455502000120</v>
      </c>
      <c r="M1073" s="48">
        <f t="shared" si="162"/>
        <v>16</v>
      </c>
      <c r="N1073" s="48" t="str">
        <f t="shared" si="157"/>
        <v>00000000/Z_VIAPC</v>
      </c>
      <c r="O1073" s="236">
        <f t="shared" si="163"/>
        <v>0</v>
      </c>
      <c r="P1073" s="236">
        <f t="shared" si="164"/>
        <v>0</v>
      </c>
      <c r="Q1073" s="236">
        <f t="shared" si="164"/>
        <v>0</v>
      </c>
      <c r="R1073" s="236">
        <f t="shared" si="164"/>
        <v>1</v>
      </c>
      <c r="S1073" s="238">
        <f>IF(O1073=1,0,IF(P1073=1,'WHT Rates - MPEG HEVC VIA'!$H$3,IF(Q1073=1,'WHT Rates - MPEG HEVC VIA'!$H$11,IF(R1073=1,'Via Summary'!$B$9,_xlfn.XLOOKUP(D1073,'WHT Rates'!$B$4:$B$56,'WHT Rates'!$C$4:$C$56)/100))))</f>
        <v>2.0510312612912109E-2</v>
      </c>
      <c r="T1073" s="244">
        <f t="shared" si="160"/>
        <v>0</v>
      </c>
      <c r="U1073" s="238">
        <f>IF(O1073=1,0,IF(P1073=1,'WHT Rates - MPEG HEVC VIA'!$H$3,IF(Q1073=1,'WHT Rates - MPEG HEVC VIA'!$H$11,IF(R1073=1,'Via Summary'!$B$9,_xlfn.XLOOKUP(D1073,'WHT Rates'!$B$4:$B$56,'WHT Rates'!$E$4:$E$56)/100))))</f>
        <v>2.0510312612912109E-2</v>
      </c>
      <c r="V1073" s="244">
        <f t="shared" si="161"/>
        <v>36145.966916035424</v>
      </c>
      <c r="W1073" s="182"/>
      <c r="X1073" s="184">
        <f t="shared" si="165"/>
        <v>0</v>
      </c>
      <c r="Y1073" s="184">
        <f t="shared" si="166"/>
        <v>-36145.97</v>
      </c>
    </row>
    <row r="1074" spans="1:28" x14ac:dyDescent="0.35">
      <c r="A1074" s="214" t="s">
        <v>168</v>
      </c>
      <c r="B1074" s="215">
        <v>105996</v>
      </c>
      <c r="C1074" s="215" t="s">
        <v>136</v>
      </c>
      <c r="D1074" s="215" t="s">
        <v>137</v>
      </c>
      <c r="E1074" s="215">
        <v>70455502</v>
      </c>
      <c r="F1074" s="215">
        <v>130</v>
      </c>
      <c r="G1074" s="215" t="s">
        <v>784</v>
      </c>
      <c r="H1074" s="221" t="s">
        <v>2058</v>
      </c>
      <c r="I1074" s="234" t="s">
        <v>1019</v>
      </c>
      <c r="J1074" s="207"/>
      <c r="K1074" s="211">
        <v>119.9</v>
      </c>
      <c r="L1074" s="48" t="str">
        <f t="shared" si="156"/>
        <v>0070455502000130</v>
      </c>
      <c r="M1074" s="48">
        <f t="shared" si="162"/>
        <v>16</v>
      </c>
      <c r="N1074" s="48" t="str">
        <f t="shared" si="157"/>
        <v>00000000/Z_VIAPC</v>
      </c>
      <c r="O1074" s="236">
        <f t="shared" si="163"/>
        <v>0</v>
      </c>
      <c r="P1074" s="236">
        <f t="shared" si="164"/>
        <v>0</v>
      </c>
      <c r="Q1074" s="236">
        <f t="shared" si="164"/>
        <v>0</v>
      </c>
      <c r="R1074" s="236">
        <f t="shared" si="164"/>
        <v>1</v>
      </c>
      <c r="S1074" s="238">
        <f>IF(O1074=1,0,IF(P1074=1,'WHT Rates - MPEG HEVC VIA'!$H$3,IF(Q1074=1,'WHT Rates - MPEG HEVC VIA'!$H$11,IF(R1074=1,'Via Summary'!$B$9,_xlfn.XLOOKUP(D1074,'WHT Rates'!$B$4:$B$56,'WHT Rates'!$C$4:$C$56)/100))))</f>
        <v>2.0510312612912109E-2</v>
      </c>
      <c r="T1074" s="244">
        <f t="shared" si="160"/>
        <v>0</v>
      </c>
      <c r="U1074" s="238">
        <f>IF(O1074=1,0,IF(P1074=1,'WHT Rates - MPEG HEVC VIA'!$H$3,IF(Q1074=1,'WHT Rates - MPEG HEVC VIA'!$H$11,IF(R1074=1,'Via Summary'!$B$9,_xlfn.XLOOKUP(D1074,'WHT Rates'!$B$4:$B$56,'WHT Rates'!$E$4:$E$56)/100))))</f>
        <v>2.0510312612912109E-2</v>
      </c>
      <c r="V1074" s="244">
        <f t="shared" si="161"/>
        <v>2.4591864822881622</v>
      </c>
      <c r="W1074" s="182"/>
      <c r="X1074" s="184">
        <f t="shared" si="165"/>
        <v>0</v>
      </c>
      <c r="Y1074" s="184">
        <f t="shared" si="166"/>
        <v>-2.46</v>
      </c>
    </row>
    <row r="1075" spans="1:28" x14ac:dyDescent="0.35">
      <c r="A1075" s="214" t="s">
        <v>168</v>
      </c>
      <c r="B1075" s="215">
        <v>105996</v>
      </c>
      <c r="C1075" s="215" t="s">
        <v>136</v>
      </c>
      <c r="D1075" s="215" t="s">
        <v>137</v>
      </c>
      <c r="E1075" s="215">
        <v>70455502</v>
      </c>
      <c r="F1075" s="215">
        <v>140</v>
      </c>
      <c r="G1075" s="215" t="s">
        <v>784</v>
      </c>
      <c r="H1075" s="221" t="s">
        <v>2059</v>
      </c>
      <c r="I1075" s="234" t="s">
        <v>1019</v>
      </c>
      <c r="J1075" s="207"/>
      <c r="K1075" s="211">
        <v>134142.01999999999</v>
      </c>
      <c r="L1075" s="48" t="str">
        <f t="shared" si="156"/>
        <v>0070455502000140</v>
      </c>
      <c r="M1075" s="48">
        <f t="shared" si="162"/>
        <v>16</v>
      </c>
      <c r="N1075" s="48" t="str">
        <f t="shared" si="157"/>
        <v>00000000/Z_VIAPC</v>
      </c>
      <c r="O1075" s="236">
        <f t="shared" si="163"/>
        <v>0</v>
      </c>
      <c r="P1075" s="236">
        <f t="shared" si="164"/>
        <v>0</v>
      </c>
      <c r="Q1075" s="236">
        <f t="shared" si="164"/>
        <v>0</v>
      </c>
      <c r="R1075" s="236">
        <f t="shared" si="164"/>
        <v>1</v>
      </c>
      <c r="S1075" s="238">
        <f>IF(O1075=1,0,IF(P1075=1,'WHT Rates - MPEG HEVC VIA'!$H$3,IF(Q1075=1,'WHT Rates - MPEG HEVC VIA'!$H$11,IF(R1075=1,'Via Summary'!$B$9,_xlfn.XLOOKUP(D1075,'WHT Rates'!$B$4:$B$56,'WHT Rates'!$C$4:$C$56)/100))))</f>
        <v>2.0510312612912109E-2</v>
      </c>
      <c r="T1075" s="244">
        <f t="shared" si="160"/>
        <v>0</v>
      </c>
      <c r="U1075" s="238">
        <f>IF(O1075=1,0,IF(P1075=1,'WHT Rates - MPEG HEVC VIA'!$H$3,IF(Q1075=1,'WHT Rates - MPEG HEVC VIA'!$H$11,IF(R1075=1,'Via Summary'!$B$9,_xlfn.XLOOKUP(D1075,'WHT Rates'!$B$4:$B$56,'WHT Rates'!$E$4:$E$56)/100))))</f>
        <v>2.0510312612912109E-2</v>
      </c>
      <c r="V1075" s="244">
        <f t="shared" si="161"/>
        <v>2751.2947647275082</v>
      </c>
      <c r="W1075" s="182"/>
      <c r="X1075" s="184">
        <f t="shared" si="165"/>
        <v>0</v>
      </c>
      <c r="Y1075" s="184">
        <f t="shared" si="166"/>
        <v>-2751.29</v>
      </c>
    </row>
    <row r="1076" spans="1:28" x14ac:dyDescent="0.35">
      <c r="A1076" s="214" t="s">
        <v>168</v>
      </c>
      <c r="B1076" s="215">
        <v>105996</v>
      </c>
      <c r="C1076" s="215" t="s">
        <v>136</v>
      </c>
      <c r="D1076" s="215" t="s">
        <v>137</v>
      </c>
      <c r="E1076" s="215">
        <v>70455502</v>
      </c>
      <c r="F1076" s="215">
        <v>150</v>
      </c>
      <c r="G1076" s="215" t="s">
        <v>787</v>
      </c>
      <c r="H1076" s="221" t="s">
        <v>2060</v>
      </c>
      <c r="I1076" s="234" t="s">
        <v>1019</v>
      </c>
      <c r="J1076" s="207"/>
      <c r="K1076" s="211">
        <v>2011370.33</v>
      </c>
      <c r="L1076" s="48" t="str">
        <f t="shared" si="156"/>
        <v>0070455502000150</v>
      </c>
      <c r="M1076" s="48">
        <f t="shared" si="162"/>
        <v>16</v>
      </c>
      <c r="N1076" s="48" t="str">
        <f t="shared" si="157"/>
        <v>00000000/Z_VIAGA</v>
      </c>
      <c r="O1076" s="236">
        <f t="shared" si="163"/>
        <v>0</v>
      </c>
      <c r="P1076" s="236">
        <f t="shared" si="164"/>
        <v>0</v>
      </c>
      <c r="Q1076" s="236">
        <f t="shared" si="164"/>
        <v>0</v>
      </c>
      <c r="R1076" s="236">
        <f t="shared" si="164"/>
        <v>1</v>
      </c>
      <c r="S1076" s="238">
        <f>IF(O1076=1,0,IF(P1076=1,'WHT Rates - MPEG HEVC VIA'!$H$3,IF(Q1076=1,'WHT Rates - MPEG HEVC VIA'!$H$11,IF(R1076=1,'Via Summary'!$B$9,_xlfn.XLOOKUP(D1076,'WHT Rates'!$B$4:$B$56,'WHT Rates'!$C$4:$C$56)/100))))</f>
        <v>2.0510312612912109E-2</v>
      </c>
      <c r="T1076" s="244">
        <f t="shared" si="160"/>
        <v>0</v>
      </c>
      <c r="U1076" s="238">
        <f>IF(O1076=1,0,IF(P1076=1,'WHT Rates - MPEG HEVC VIA'!$H$3,IF(Q1076=1,'WHT Rates - MPEG HEVC VIA'!$H$11,IF(R1076=1,'Via Summary'!$B$9,_xlfn.XLOOKUP(D1076,'WHT Rates'!$B$4:$B$56,'WHT Rates'!$E$4:$E$56)/100))))</f>
        <v>2.0510312612912109E-2</v>
      </c>
      <c r="V1076" s="244">
        <f t="shared" si="161"/>
        <v>41253.834248636194</v>
      </c>
      <c r="W1076" s="182"/>
      <c r="X1076" s="184">
        <f t="shared" si="165"/>
        <v>0</v>
      </c>
      <c r="Y1076" s="184">
        <f t="shared" si="166"/>
        <v>-41253.83</v>
      </c>
    </row>
    <row r="1077" spans="1:28" x14ac:dyDescent="0.35">
      <c r="A1077" s="214" t="s">
        <v>168</v>
      </c>
      <c r="B1077" s="215">
        <v>105996</v>
      </c>
      <c r="C1077" s="215" t="s">
        <v>136</v>
      </c>
      <c r="D1077" s="215" t="s">
        <v>137</v>
      </c>
      <c r="E1077" s="215">
        <v>70455549</v>
      </c>
      <c r="F1077" s="215">
        <v>10</v>
      </c>
      <c r="G1077" s="215" t="s">
        <v>785</v>
      </c>
      <c r="H1077" s="221" t="s">
        <v>2061</v>
      </c>
      <c r="I1077" s="234" t="s">
        <v>1019</v>
      </c>
      <c r="J1077" s="207"/>
      <c r="K1077" s="211">
        <v>2519.46</v>
      </c>
      <c r="L1077" s="48" t="str">
        <f t="shared" si="156"/>
        <v>0070455549000010</v>
      </c>
      <c r="M1077" s="48">
        <f t="shared" si="162"/>
        <v>16</v>
      </c>
      <c r="N1077" s="48" t="str">
        <f t="shared" si="157"/>
        <v>00000000/Z_VIAAU</v>
      </c>
      <c r="O1077" s="236">
        <f t="shared" si="163"/>
        <v>0</v>
      </c>
      <c r="P1077" s="236">
        <f t="shared" si="164"/>
        <v>0</v>
      </c>
      <c r="Q1077" s="236">
        <f t="shared" si="164"/>
        <v>0</v>
      </c>
      <c r="R1077" s="236">
        <f t="shared" si="164"/>
        <v>1</v>
      </c>
      <c r="S1077" s="238">
        <f>IF(O1077=1,0,IF(P1077=1,'WHT Rates - MPEG HEVC VIA'!$H$3,IF(Q1077=1,'WHT Rates - MPEG HEVC VIA'!$H$11,IF(R1077=1,'Via Summary'!$B$9,_xlfn.XLOOKUP(D1077,'WHT Rates'!$B$4:$B$56,'WHT Rates'!$C$4:$C$56)/100))))</f>
        <v>2.0510312612912109E-2</v>
      </c>
      <c r="T1077" s="244">
        <f t="shared" si="160"/>
        <v>0</v>
      </c>
      <c r="U1077" s="238">
        <f>IF(O1077=1,0,IF(P1077=1,'WHT Rates - MPEG HEVC VIA'!$H$3,IF(Q1077=1,'WHT Rates - MPEG HEVC VIA'!$H$11,IF(R1077=1,'Via Summary'!$B$9,_xlfn.XLOOKUP(D1077,'WHT Rates'!$B$4:$B$56,'WHT Rates'!$E$4:$E$56)/100))))</f>
        <v>2.0510312612912109E-2</v>
      </c>
      <c r="V1077" s="244">
        <f t="shared" si="161"/>
        <v>51.674912215727545</v>
      </c>
      <c r="W1077" s="182"/>
      <c r="X1077" s="184">
        <f t="shared" si="165"/>
        <v>0</v>
      </c>
      <c r="Y1077" s="184">
        <f t="shared" si="166"/>
        <v>-51.67</v>
      </c>
    </row>
    <row r="1078" spans="1:28" x14ac:dyDescent="0.35">
      <c r="A1078" s="214" t="s">
        <v>168</v>
      </c>
      <c r="B1078" s="215">
        <v>105996</v>
      </c>
      <c r="C1078" s="215" t="s">
        <v>136</v>
      </c>
      <c r="D1078" s="215" t="s">
        <v>137</v>
      </c>
      <c r="E1078" s="215">
        <v>70455549</v>
      </c>
      <c r="F1078" s="215">
        <v>20</v>
      </c>
      <c r="G1078" s="215" t="s">
        <v>782</v>
      </c>
      <c r="H1078" s="221" t="s">
        <v>2062</v>
      </c>
      <c r="I1078" s="234" t="s">
        <v>1019</v>
      </c>
      <c r="J1078" s="207"/>
      <c r="K1078" s="211">
        <v>100.48</v>
      </c>
      <c r="L1078" s="48" t="str">
        <f t="shared" si="156"/>
        <v>0070455549000020</v>
      </c>
      <c r="M1078" s="48">
        <f t="shared" si="162"/>
        <v>16</v>
      </c>
      <c r="N1078" s="48" t="str">
        <f t="shared" si="157"/>
        <v>00000000/Z_VIABR</v>
      </c>
      <c r="O1078" s="236">
        <f t="shared" si="163"/>
        <v>0</v>
      </c>
      <c r="P1078" s="236">
        <f t="shared" si="164"/>
        <v>0</v>
      </c>
      <c r="Q1078" s="236">
        <f t="shared" si="164"/>
        <v>0</v>
      </c>
      <c r="R1078" s="236">
        <f t="shared" si="164"/>
        <v>1</v>
      </c>
      <c r="S1078" s="238">
        <f>IF(O1078=1,0,IF(P1078=1,'WHT Rates - MPEG HEVC VIA'!$H$3,IF(Q1078=1,'WHT Rates - MPEG HEVC VIA'!$H$11,IF(R1078=1,'Via Summary'!$B$9,_xlfn.XLOOKUP(D1078,'WHT Rates'!$B$4:$B$56,'WHT Rates'!$C$4:$C$56)/100))))</f>
        <v>2.0510312612912109E-2</v>
      </c>
      <c r="T1078" s="244">
        <f t="shared" si="160"/>
        <v>0</v>
      </c>
      <c r="U1078" s="238">
        <f>IF(O1078=1,0,IF(P1078=1,'WHT Rates - MPEG HEVC VIA'!$H$3,IF(Q1078=1,'WHT Rates - MPEG HEVC VIA'!$H$11,IF(R1078=1,'Via Summary'!$B$9,_xlfn.XLOOKUP(D1078,'WHT Rates'!$B$4:$B$56,'WHT Rates'!$E$4:$E$56)/100))))</f>
        <v>2.0510312612912109E-2</v>
      </c>
      <c r="V1078" s="244">
        <f t="shared" si="161"/>
        <v>2.0608762113454087</v>
      </c>
      <c r="W1078" s="182"/>
      <c r="X1078" s="184">
        <f t="shared" si="165"/>
        <v>0</v>
      </c>
      <c r="Y1078" s="184">
        <f t="shared" si="166"/>
        <v>-2.06</v>
      </c>
    </row>
    <row r="1079" spans="1:28" x14ac:dyDescent="0.35">
      <c r="A1079" s="214" t="s">
        <v>168</v>
      </c>
      <c r="B1079" s="215">
        <v>105996</v>
      </c>
      <c r="C1079" s="215" t="s">
        <v>136</v>
      </c>
      <c r="D1079" s="215" t="s">
        <v>137</v>
      </c>
      <c r="E1079" s="215">
        <v>70455549</v>
      </c>
      <c r="F1079" s="215">
        <v>30</v>
      </c>
      <c r="G1079" s="215" t="s">
        <v>782</v>
      </c>
      <c r="H1079" s="221" t="s">
        <v>2063</v>
      </c>
      <c r="I1079" s="234" t="s">
        <v>1019</v>
      </c>
      <c r="J1079" s="207"/>
      <c r="K1079" s="211">
        <v>76.709999999999994</v>
      </c>
      <c r="L1079" s="48" t="str">
        <f t="shared" si="156"/>
        <v>0070455549000030</v>
      </c>
      <c r="M1079" s="48">
        <f t="shared" si="162"/>
        <v>16</v>
      </c>
      <c r="N1079" s="48" t="str">
        <f t="shared" si="157"/>
        <v>00000000/Z_VIABR</v>
      </c>
      <c r="O1079" s="236">
        <f t="shared" si="163"/>
        <v>0</v>
      </c>
      <c r="P1079" s="236">
        <f t="shared" si="164"/>
        <v>0</v>
      </c>
      <c r="Q1079" s="236">
        <f t="shared" si="164"/>
        <v>0</v>
      </c>
      <c r="R1079" s="236">
        <f t="shared" si="164"/>
        <v>1</v>
      </c>
      <c r="S1079" s="238">
        <f>IF(O1079=1,0,IF(P1079=1,'WHT Rates - MPEG HEVC VIA'!$H$3,IF(Q1079=1,'WHT Rates - MPEG HEVC VIA'!$H$11,IF(R1079=1,'Via Summary'!$B$9,_xlfn.XLOOKUP(D1079,'WHT Rates'!$B$4:$B$56,'WHT Rates'!$C$4:$C$56)/100))))</f>
        <v>2.0510312612912109E-2</v>
      </c>
      <c r="T1079" s="244">
        <f t="shared" si="160"/>
        <v>0</v>
      </c>
      <c r="U1079" s="238">
        <f>IF(O1079=1,0,IF(P1079=1,'WHT Rates - MPEG HEVC VIA'!$H$3,IF(Q1079=1,'WHT Rates - MPEG HEVC VIA'!$H$11,IF(R1079=1,'Via Summary'!$B$9,_xlfn.XLOOKUP(D1079,'WHT Rates'!$B$4:$B$56,'WHT Rates'!$E$4:$E$56)/100))))</f>
        <v>2.0510312612912109E-2</v>
      </c>
      <c r="V1079" s="244">
        <f t="shared" si="161"/>
        <v>1.5733460805364878</v>
      </c>
      <c r="W1079" s="182"/>
      <c r="X1079" s="184">
        <f t="shared" si="165"/>
        <v>0</v>
      </c>
      <c r="Y1079" s="184">
        <f t="shared" si="166"/>
        <v>-1.57</v>
      </c>
    </row>
    <row r="1080" spans="1:28" x14ac:dyDescent="0.35">
      <c r="A1080" s="214" t="s">
        <v>168</v>
      </c>
      <c r="B1080" s="215">
        <v>105996</v>
      </c>
      <c r="C1080" s="215" t="s">
        <v>136</v>
      </c>
      <c r="D1080" s="215" t="s">
        <v>137</v>
      </c>
      <c r="E1080" s="215">
        <v>70455549</v>
      </c>
      <c r="F1080" s="215">
        <v>40</v>
      </c>
      <c r="G1080" s="215" t="s">
        <v>783</v>
      </c>
      <c r="H1080" s="221" t="s">
        <v>2064</v>
      </c>
      <c r="I1080" s="234" t="s">
        <v>1019</v>
      </c>
      <c r="J1080" s="207"/>
      <c r="K1080" s="211">
        <v>10532.81</v>
      </c>
      <c r="L1080" s="48" t="str">
        <f t="shared" si="156"/>
        <v>0070455549000040</v>
      </c>
      <c r="M1080" s="48">
        <f t="shared" si="162"/>
        <v>16</v>
      </c>
      <c r="N1080" s="48" t="str">
        <f t="shared" si="157"/>
        <v>00000000/Z_VIACE</v>
      </c>
      <c r="O1080" s="236">
        <f t="shared" si="163"/>
        <v>0</v>
      </c>
      <c r="P1080" s="236">
        <f t="shared" si="164"/>
        <v>0</v>
      </c>
      <c r="Q1080" s="236">
        <f t="shared" si="164"/>
        <v>0</v>
      </c>
      <c r="R1080" s="236">
        <f t="shared" si="164"/>
        <v>1</v>
      </c>
      <c r="S1080" s="238">
        <f>IF(O1080=1,0,IF(P1080=1,'WHT Rates - MPEG HEVC VIA'!$H$3,IF(Q1080=1,'WHT Rates - MPEG HEVC VIA'!$H$11,IF(R1080=1,'Via Summary'!$B$9,_xlfn.XLOOKUP(D1080,'WHT Rates'!$B$4:$B$56,'WHT Rates'!$C$4:$C$56)/100))))</f>
        <v>2.0510312612912109E-2</v>
      </c>
      <c r="T1080" s="244">
        <f t="shared" si="160"/>
        <v>0</v>
      </c>
      <c r="U1080" s="238">
        <f>IF(O1080=1,0,IF(P1080=1,'WHT Rates - MPEG HEVC VIA'!$H$3,IF(Q1080=1,'WHT Rates - MPEG HEVC VIA'!$H$11,IF(R1080=1,'Via Summary'!$B$9,_xlfn.XLOOKUP(D1080,'WHT Rates'!$B$4:$B$56,'WHT Rates'!$E$4:$E$56)/100))))</f>
        <v>2.0510312612912109E-2</v>
      </c>
      <c r="V1080" s="244">
        <f t="shared" si="161"/>
        <v>216.03122579240679</v>
      </c>
      <c r="W1080" s="182"/>
      <c r="X1080" s="184">
        <f t="shared" si="165"/>
        <v>0</v>
      </c>
      <c r="Y1080" s="184">
        <f t="shared" si="166"/>
        <v>-216.03</v>
      </c>
    </row>
    <row r="1081" spans="1:28" x14ac:dyDescent="0.35">
      <c r="A1081" s="216" t="s">
        <v>168</v>
      </c>
      <c r="B1081" s="209">
        <v>105996</v>
      </c>
      <c r="C1081" s="209" t="s">
        <v>136</v>
      </c>
      <c r="D1081" s="209" t="s">
        <v>137</v>
      </c>
      <c r="E1081" s="209">
        <v>70455549</v>
      </c>
      <c r="F1081" s="209">
        <v>50</v>
      </c>
      <c r="G1081" s="209" t="s">
        <v>786</v>
      </c>
      <c r="H1081" s="223" t="s">
        <v>2065</v>
      </c>
      <c r="I1081" s="228" t="s">
        <v>1019</v>
      </c>
      <c r="J1081" s="210"/>
      <c r="K1081" s="212">
        <v>1955.16</v>
      </c>
      <c r="O1081" s="229"/>
      <c r="P1081" s="229"/>
      <c r="Q1081" s="229"/>
      <c r="R1081" s="229"/>
      <c r="S1081" s="42"/>
      <c r="T1081" s="44"/>
      <c r="U1081" s="42"/>
      <c r="V1081" s="44"/>
      <c r="W1081" s="236"/>
      <c r="Z1081" s="48"/>
    </row>
    <row r="1082" spans="1:28" x14ac:dyDescent="0.35">
      <c r="A1082" s="48" t="s">
        <v>168</v>
      </c>
      <c r="B1082" s="48">
        <v>105996</v>
      </c>
      <c r="C1082" s="48" t="s">
        <v>136</v>
      </c>
      <c r="D1082" s="48" t="s">
        <v>137</v>
      </c>
      <c r="E1082" s="48">
        <v>70455549</v>
      </c>
      <c r="F1082" s="48">
        <v>60</v>
      </c>
      <c r="G1082" s="48" t="s">
        <v>784</v>
      </c>
      <c r="H1082" s="224" t="s">
        <v>2066</v>
      </c>
      <c r="I1082" s="224" t="s">
        <v>1019</v>
      </c>
      <c r="K1082" s="48">
        <v>7162.86</v>
      </c>
      <c r="O1082" s="229"/>
      <c r="P1082" s="229"/>
      <c r="Q1082" s="229"/>
      <c r="R1082" s="229"/>
      <c r="W1082" s="236"/>
      <c r="Z1082" s="48"/>
      <c r="AB1082" s="48"/>
    </row>
    <row r="1083" spans="1:28" x14ac:dyDescent="0.35">
      <c r="A1083" s="48" t="s">
        <v>168</v>
      </c>
      <c r="B1083" s="48">
        <v>105996</v>
      </c>
      <c r="C1083" s="48" t="s">
        <v>136</v>
      </c>
      <c r="D1083" s="48" t="s">
        <v>137</v>
      </c>
      <c r="E1083" s="48">
        <v>70455550</v>
      </c>
      <c r="F1083" s="48">
        <v>10</v>
      </c>
      <c r="G1083" s="48" t="s">
        <v>785</v>
      </c>
      <c r="H1083" s="224" t="s">
        <v>2067</v>
      </c>
      <c r="I1083" s="224" t="s">
        <v>1019</v>
      </c>
      <c r="K1083" s="48">
        <v>91784.55</v>
      </c>
      <c r="O1083" s="229"/>
      <c r="P1083" s="229"/>
      <c r="Q1083" s="229"/>
      <c r="R1083" s="229"/>
      <c r="W1083" s="236"/>
      <c r="Z1083" s="48"/>
      <c r="AB1083" s="48"/>
    </row>
    <row r="1084" spans="1:28" x14ac:dyDescent="0.35">
      <c r="A1084" s="48" t="s">
        <v>168</v>
      </c>
      <c r="B1084" s="48">
        <v>105996</v>
      </c>
      <c r="C1084" s="48" t="s">
        <v>136</v>
      </c>
      <c r="D1084" s="48" t="s">
        <v>137</v>
      </c>
      <c r="E1084" s="48">
        <v>70455550</v>
      </c>
      <c r="F1084" s="48">
        <v>20</v>
      </c>
      <c r="G1084" s="48" t="s">
        <v>782</v>
      </c>
      <c r="H1084" s="224" t="s">
        <v>2068</v>
      </c>
      <c r="I1084" s="224" t="s">
        <v>1019</v>
      </c>
      <c r="K1084" s="48">
        <v>100.48</v>
      </c>
      <c r="O1084" s="229"/>
      <c r="P1084" s="229"/>
      <c r="Q1084" s="229"/>
      <c r="R1084" s="229"/>
      <c r="W1084" s="236"/>
      <c r="Z1084" s="48"/>
      <c r="AB1084" s="48"/>
    </row>
    <row r="1085" spans="1:28" x14ac:dyDescent="0.35">
      <c r="A1085" s="48" t="s">
        <v>168</v>
      </c>
      <c r="B1085" s="48">
        <v>105996</v>
      </c>
      <c r="C1085" s="48" t="s">
        <v>136</v>
      </c>
      <c r="D1085" s="48" t="s">
        <v>137</v>
      </c>
      <c r="E1085" s="48">
        <v>70455550</v>
      </c>
      <c r="F1085" s="48">
        <v>30</v>
      </c>
      <c r="G1085" s="48" t="s">
        <v>782</v>
      </c>
      <c r="H1085" s="224" t="s">
        <v>2069</v>
      </c>
      <c r="I1085" s="224" t="s">
        <v>1019</v>
      </c>
      <c r="K1085" s="48">
        <v>504876.94</v>
      </c>
      <c r="O1085" s="229"/>
      <c r="P1085" s="229"/>
      <c r="Q1085" s="229"/>
      <c r="R1085" s="229"/>
      <c r="U1085" s="236"/>
      <c r="W1085" s="236"/>
      <c r="Z1085" s="48"/>
      <c r="AB1085" s="48"/>
    </row>
    <row r="1086" spans="1:28" x14ac:dyDescent="0.35">
      <c r="A1086" s="48" t="s">
        <v>168</v>
      </c>
      <c r="B1086" s="48">
        <v>105996</v>
      </c>
      <c r="C1086" s="48" t="s">
        <v>136</v>
      </c>
      <c r="D1086" s="48" t="s">
        <v>137</v>
      </c>
      <c r="E1086" s="48">
        <v>70455550</v>
      </c>
      <c r="F1086" s="48">
        <v>40</v>
      </c>
      <c r="G1086" s="48" t="s">
        <v>783</v>
      </c>
      <c r="H1086" s="224" t="s">
        <v>2070</v>
      </c>
      <c r="I1086" s="224" t="s">
        <v>1019</v>
      </c>
      <c r="K1086" s="48">
        <v>4102972.6</v>
      </c>
      <c r="O1086" s="229"/>
      <c r="P1086" s="229"/>
      <c r="Q1086" s="229"/>
      <c r="R1086" s="229"/>
    </row>
    <row r="1087" spans="1:28" x14ac:dyDescent="0.35">
      <c r="A1087" s="48" t="s">
        <v>168</v>
      </c>
      <c r="B1087" s="48">
        <v>105996</v>
      </c>
      <c r="C1087" s="48" t="s">
        <v>136</v>
      </c>
      <c r="D1087" s="48" t="s">
        <v>137</v>
      </c>
      <c r="E1087" s="48">
        <v>70455550</v>
      </c>
      <c r="F1087" s="48">
        <v>50</v>
      </c>
      <c r="G1087" s="48" t="s">
        <v>786</v>
      </c>
      <c r="H1087" s="224" t="s">
        <v>2071</v>
      </c>
      <c r="I1087" s="224" t="s">
        <v>1019</v>
      </c>
      <c r="K1087" s="48">
        <v>1760236.57</v>
      </c>
      <c r="O1087" s="229"/>
      <c r="P1087" s="229"/>
      <c r="Q1087" s="229"/>
      <c r="R1087" s="229"/>
    </row>
    <row r="1088" spans="1:28" x14ac:dyDescent="0.35">
      <c r="A1088" s="48" t="s">
        <v>168</v>
      </c>
      <c r="B1088" s="48">
        <v>105996</v>
      </c>
      <c r="C1088" s="48" t="s">
        <v>136</v>
      </c>
      <c r="D1088" s="48" t="s">
        <v>137</v>
      </c>
      <c r="E1088" s="48">
        <v>70455550</v>
      </c>
      <c r="F1088" s="48">
        <v>60</v>
      </c>
      <c r="G1088" s="48" t="s">
        <v>784</v>
      </c>
      <c r="H1088" s="224" t="s">
        <v>2072</v>
      </c>
      <c r="I1088" s="224" t="s">
        <v>1019</v>
      </c>
      <c r="K1088" s="48">
        <v>188336.54</v>
      </c>
      <c r="O1088" s="229"/>
      <c r="P1088" s="229"/>
      <c r="Q1088" s="229"/>
      <c r="R1088" s="229"/>
    </row>
    <row r="1089" spans="1:18" x14ac:dyDescent="0.35">
      <c r="A1089" s="48" t="s">
        <v>168</v>
      </c>
      <c r="B1089" s="48">
        <v>105996</v>
      </c>
      <c r="C1089" s="48" t="s">
        <v>136</v>
      </c>
      <c r="D1089" s="48" t="s">
        <v>137</v>
      </c>
      <c r="E1089" s="48">
        <v>70455550</v>
      </c>
      <c r="F1089" s="48">
        <v>70</v>
      </c>
      <c r="G1089" s="48" t="s">
        <v>787</v>
      </c>
      <c r="H1089" s="224" t="s">
        <v>2073</v>
      </c>
      <c r="I1089" s="224" t="s">
        <v>1019</v>
      </c>
      <c r="K1089" s="48">
        <v>1235608.04</v>
      </c>
      <c r="O1089" s="229"/>
      <c r="P1089" s="229"/>
      <c r="Q1089" s="229"/>
      <c r="R1089" s="229"/>
    </row>
    <row r="1090" spans="1:18" x14ac:dyDescent="0.35">
      <c r="A1090" s="48" t="s">
        <v>870</v>
      </c>
      <c r="B1090" s="48">
        <v>107622</v>
      </c>
      <c r="C1090" s="48" t="s">
        <v>98</v>
      </c>
      <c r="D1090" s="48" t="s">
        <v>99</v>
      </c>
      <c r="E1090" s="48">
        <v>70454855</v>
      </c>
      <c r="F1090" s="48">
        <v>10</v>
      </c>
      <c r="G1090" s="48" t="s">
        <v>713</v>
      </c>
      <c r="H1090" s="224" t="s">
        <v>2074</v>
      </c>
      <c r="I1090" s="224" t="s">
        <v>978</v>
      </c>
      <c r="K1090" s="48">
        <v>4.5</v>
      </c>
      <c r="O1090" s="229"/>
      <c r="P1090" s="229"/>
      <c r="Q1090" s="229"/>
      <c r="R1090" s="229"/>
    </row>
    <row r="1091" spans="1:18" x14ac:dyDescent="0.35">
      <c r="A1091" s="48" t="s">
        <v>232</v>
      </c>
      <c r="B1091" s="48">
        <v>113913</v>
      </c>
      <c r="C1091" s="48" t="s">
        <v>136</v>
      </c>
      <c r="D1091" s="48" t="s">
        <v>137</v>
      </c>
      <c r="E1091" s="48">
        <v>70454866</v>
      </c>
      <c r="F1091" s="48">
        <v>10</v>
      </c>
      <c r="G1091" s="48" t="s">
        <v>725</v>
      </c>
      <c r="H1091" s="224" t="s">
        <v>2075</v>
      </c>
      <c r="I1091" s="224" t="s">
        <v>979</v>
      </c>
      <c r="J1091" s="48">
        <v>78</v>
      </c>
      <c r="O1091" s="229"/>
      <c r="P1091" s="229"/>
      <c r="Q1091" s="229"/>
      <c r="R1091" s="229"/>
    </row>
    <row r="1092" spans="1:18" x14ac:dyDescent="0.35">
      <c r="A1092" s="48" t="s">
        <v>169</v>
      </c>
      <c r="B1092" s="48">
        <v>106000</v>
      </c>
      <c r="C1092" s="48" t="s">
        <v>136</v>
      </c>
      <c r="D1092" s="48" t="s">
        <v>137</v>
      </c>
      <c r="E1092" s="48">
        <v>70455092</v>
      </c>
      <c r="F1092" s="48">
        <v>10</v>
      </c>
      <c r="G1092" s="48" t="s">
        <v>738</v>
      </c>
      <c r="H1092" s="224" t="s">
        <v>2076</v>
      </c>
      <c r="I1092" s="224" t="s">
        <v>978</v>
      </c>
      <c r="J1092" s="48">
        <v>97</v>
      </c>
      <c r="O1092" s="229"/>
      <c r="P1092" s="229"/>
      <c r="Q1092" s="229"/>
      <c r="R1092" s="229"/>
    </row>
    <row r="1093" spans="1:18" x14ac:dyDescent="0.35">
      <c r="A1093" s="48" t="s">
        <v>170</v>
      </c>
      <c r="B1093" s="48">
        <v>106010</v>
      </c>
      <c r="C1093" s="48" t="s">
        <v>136</v>
      </c>
      <c r="D1093" s="48" t="s">
        <v>137</v>
      </c>
      <c r="E1093" s="48">
        <v>70455105</v>
      </c>
      <c r="F1093" s="48">
        <v>10</v>
      </c>
      <c r="G1093" s="48" t="s">
        <v>694</v>
      </c>
      <c r="H1093" s="224" t="s">
        <v>2077</v>
      </c>
      <c r="I1093" s="224" t="s">
        <v>979</v>
      </c>
      <c r="J1093" s="48">
        <v>1334354.71</v>
      </c>
      <c r="K1093" s="48">
        <v>0</v>
      </c>
      <c r="O1093" s="229"/>
      <c r="P1093" s="229"/>
      <c r="Q1093" s="229"/>
      <c r="R1093" s="229"/>
    </row>
    <row r="1094" spans="1:18" x14ac:dyDescent="0.35">
      <c r="A1094" s="48" t="s">
        <v>170</v>
      </c>
      <c r="B1094" s="48">
        <v>106010</v>
      </c>
      <c r="C1094" s="48" t="s">
        <v>136</v>
      </c>
      <c r="D1094" s="48" t="s">
        <v>137</v>
      </c>
      <c r="E1094" s="48">
        <v>70455105</v>
      </c>
      <c r="F1094" s="48">
        <v>20</v>
      </c>
      <c r="G1094" s="48" t="s">
        <v>694</v>
      </c>
      <c r="H1094" s="224" t="s">
        <v>2078</v>
      </c>
      <c r="I1094" s="224" t="s">
        <v>979</v>
      </c>
      <c r="J1094" s="48">
        <v>0.28999999999999998</v>
      </c>
      <c r="K1094" s="48">
        <v>0</v>
      </c>
      <c r="O1094" s="229"/>
      <c r="P1094" s="229"/>
      <c r="Q1094" s="229"/>
      <c r="R1094" s="229"/>
    </row>
    <row r="1095" spans="1:18" x14ac:dyDescent="0.35">
      <c r="A1095" s="48" t="s">
        <v>170</v>
      </c>
      <c r="B1095" s="48">
        <v>106010</v>
      </c>
      <c r="C1095" s="48" t="s">
        <v>136</v>
      </c>
      <c r="D1095" s="48" t="s">
        <v>137</v>
      </c>
      <c r="E1095" s="48">
        <v>70455105</v>
      </c>
      <c r="F1095" s="48">
        <v>30</v>
      </c>
      <c r="G1095" s="48" t="s">
        <v>697</v>
      </c>
      <c r="H1095" s="224" t="s">
        <v>2079</v>
      </c>
      <c r="I1095" s="224" t="s">
        <v>979</v>
      </c>
      <c r="J1095" s="48">
        <v>27709.89</v>
      </c>
      <c r="K1095" s="48">
        <v>0</v>
      </c>
      <c r="O1095" s="229"/>
      <c r="P1095" s="229"/>
      <c r="Q1095" s="229"/>
      <c r="R1095" s="229"/>
    </row>
    <row r="1096" spans="1:18" x14ac:dyDescent="0.35">
      <c r="A1096" s="48" t="s">
        <v>170</v>
      </c>
      <c r="B1096" s="48">
        <v>106010</v>
      </c>
      <c r="C1096" s="48" t="s">
        <v>136</v>
      </c>
      <c r="D1096" s="48" t="s">
        <v>137</v>
      </c>
      <c r="E1096" s="48">
        <v>70455105</v>
      </c>
      <c r="F1096" s="48">
        <v>40</v>
      </c>
      <c r="G1096" s="48" t="s">
        <v>697</v>
      </c>
      <c r="H1096" s="224" t="s">
        <v>2080</v>
      </c>
      <c r="I1096" s="224" t="s">
        <v>979</v>
      </c>
      <c r="J1096" s="48">
        <v>168751.2</v>
      </c>
      <c r="K1096" s="48">
        <v>0</v>
      </c>
      <c r="O1096" s="229"/>
      <c r="P1096" s="229"/>
      <c r="Q1096" s="229"/>
      <c r="R1096" s="229"/>
    </row>
    <row r="1097" spans="1:18" x14ac:dyDescent="0.35">
      <c r="A1097" s="48" t="s">
        <v>170</v>
      </c>
      <c r="B1097" s="48">
        <v>106010</v>
      </c>
      <c r="C1097" s="48" t="s">
        <v>136</v>
      </c>
      <c r="D1097" s="48" t="s">
        <v>137</v>
      </c>
      <c r="E1097" s="48">
        <v>70455105</v>
      </c>
      <c r="F1097" s="48">
        <v>50</v>
      </c>
      <c r="G1097" s="48" t="s">
        <v>697</v>
      </c>
      <c r="H1097" s="224" t="s">
        <v>2081</v>
      </c>
      <c r="I1097" s="224" t="s">
        <v>979</v>
      </c>
      <c r="J1097" s="48">
        <v>139.33000000000001</v>
      </c>
      <c r="K1097" s="48">
        <v>0</v>
      </c>
      <c r="O1097" s="229"/>
      <c r="P1097" s="229"/>
      <c r="Q1097" s="229"/>
      <c r="R1097" s="229"/>
    </row>
    <row r="1098" spans="1:18" x14ac:dyDescent="0.35">
      <c r="A1098" s="48" t="s">
        <v>170</v>
      </c>
      <c r="B1098" s="48">
        <v>106010</v>
      </c>
      <c r="C1098" s="48" t="s">
        <v>136</v>
      </c>
      <c r="D1098" s="48" t="s">
        <v>137</v>
      </c>
      <c r="E1098" s="48">
        <v>70455105</v>
      </c>
      <c r="F1098" s="48">
        <v>60</v>
      </c>
      <c r="G1098" s="48" t="s">
        <v>697</v>
      </c>
      <c r="H1098" s="224" t="s">
        <v>2082</v>
      </c>
      <c r="I1098" s="224" t="s">
        <v>979</v>
      </c>
      <c r="J1098" s="48">
        <v>43471</v>
      </c>
      <c r="K1098" s="48">
        <v>0</v>
      </c>
      <c r="O1098" s="229"/>
      <c r="P1098" s="229"/>
      <c r="Q1098" s="229"/>
      <c r="R1098" s="229"/>
    </row>
    <row r="1099" spans="1:18" x14ac:dyDescent="0.35">
      <c r="A1099" s="48" t="s">
        <v>170</v>
      </c>
      <c r="B1099" s="48">
        <v>106010</v>
      </c>
      <c r="C1099" s="48" t="s">
        <v>136</v>
      </c>
      <c r="D1099" s="48" t="s">
        <v>137</v>
      </c>
      <c r="E1099" s="48">
        <v>70455105</v>
      </c>
      <c r="F1099" s="48">
        <v>70</v>
      </c>
      <c r="G1099" s="48" t="s">
        <v>694</v>
      </c>
      <c r="H1099" s="224" t="s">
        <v>2083</v>
      </c>
      <c r="I1099" s="224" t="s">
        <v>979</v>
      </c>
      <c r="K1099" s="48">
        <v>608865.34</v>
      </c>
      <c r="O1099" s="229"/>
      <c r="P1099" s="229"/>
      <c r="Q1099" s="229"/>
      <c r="R1099" s="229"/>
    </row>
    <row r="1100" spans="1:18" x14ac:dyDescent="0.35">
      <c r="A1100" s="48" t="s">
        <v>170</v>
      </c>
      <c r="B1100" s="48">
        <v>106010</v>
      </c>
      <c r="C1100" s="48" t="s">
        <v>136</v>
      </c>
      <c r="D1100" s="48" t="s">
        <v>137</v>
      </c>
      <c r="E1100" s="48">
        <v>70455105</v>
      </c>
      <c r="F1100" s="48">
        <v>80</v>
      </c>
      <c r="G1100" s="48" t="s">
        <v>697</v>
      </c>
      <c r="H1100" s="224" t="s">
        <v>2084</v>
      </c>
      <c r="I1100" s="224" t="s">
        <v>979</v>
      </c>
      <c r="K1100" s="48">
        <v>67651.7</v>
      </c>
      <c r="O1100" s="229"/>
      <c r="P1100" s="229"/>
      <c r="Q1100" s="229"/>
      <c r="R1100" s="229"/>
    </row>
    <row r="1101" spans="1:18" x14ac:dyDescent="0.35">
      <c r="A1101" s="48" t="s">
        <v>170</v>
      </c>
      <c r="B1101" s="48">
        <v>106010</v>
      </c>
      <c r="C1101" s="48" t="s">
        <v>136</v>
      </c>
      <c r="D1101" s="48" t="s">
        <v>137</v>
      </c>
      <c r="E1101" s="48">
        <v>70455122</v>
      </c>
      <c r="F1101" s="48">
        <v>10</v>
      </c>
      <c r="G1101" s="48" t="s">
        <v>694</v>
      </c>
      <c r="H1101" s="224" t="s">
        <v>2085</v>
      </c>
      <c r="I1101" s="224" t="s">
        <v>980</v>
      </c>
      <c r="J1101" s="48">
        <v>387465.53</v>
      </c>
      <c r="O1101" s="229"/>
      <c r="P1101" s="229"/>
      <c r="Q1101" s="229"/>
      <c r="R1101" s="229"/>
    </row>
    <row r="1102" spans="1:18" x14ac:dyDescent="0.35">
      <c r="A1102" s="48" t="s">
        <v>282</v>
      </c>
      <c r="B1102" s="48">
        <v>121654</v>
      </c>
      <c r="C1102" s="48" t="s">
        <v>136</v>
      </c>
      <c r="D1102" s="48" t="s">
        <v>137</v>
      </c>
      <c r="E1102" s="48">
        <v>70454820</v>
      </c>
      <c r="F1102" s="48">
        <v>10</v>
      </c>
      <c r="G1102" s="48" t="s">
        <v>706</v>
      </c>
      <c r="H1102" s="224" t="s">
        <v>2086</v>
      </c>
      <c r="I1102" s="224" t="s">
        <v>978</v>
      </c>
      <c r="J1102" s="48">
        <v>244</v>
      </c>
      <c r="O1102" s="229"/>
      <c r="P1102" s="229"/>
      <c r="Q1102" s="229"/>
      <c r="R1102" s="229"/>
    </row>
    <row r="1103" spans="1:18" x14ac:dyDescent="0.35">
      <c r="A1103" s="48" t="s">
        <v>282</v>
      </c>
      <c r="B1103" s="48">
        <v>121654</v>
      </c>
      <c r="C1103" s="48" t="s">
        <v>136</v>
      </c>
      <c r="D1103" s="48" t="s">
        <v>137</v>
      </c>
      <c r="E1103" s="48">
        <v>70454820</v>
      </c>
      <c r="F1103" s="48">
        <v>20</v>
      </c>
      <c r="G1103" s="48" t="s">
        <v>744</v>
      </c>
      <c r="H1103" s="224" t="s">
        <v>2087</v>
      </c>
      <c r="I1103" s="224" t="s">
        <v>978</v>
      </c>
      <c r="J1103" s="48">
        <v>26600</v>
      </c>
      <c r="O1103" s="229"/>
      <c r="P1103" s="229"/>
      <c r="Q1103" s="229"/>
      <c r="R1103" s="229"/>
    </row>
    <row r="1104" spans="1:18" x14ac:dyDescent="0.35">
      <c r="A1104" s="48" t="s">
        <v>282</v>
      </c>
      <c r="B1104" s="48">
        <v>121654</v>
      </c>
      <c r="C1104" s="48" t="s">
        <v>136</v>
      </c>
      <c r="D1104" s="48" t="s">
        <v>137</v>
      </c>
      <c r="E1104" s="48">
        <v>70454820</v>
      </c>
      <c r="F1104" s="48">
        <v>30</v>
      </c>
      <c r="G1104" s="48" t="s">
        <v>697</v>
      </c>
      <c r="H1104" s="224" t="s">
        <v>2088</v>
      </c>
      <c r="I1104" s="224" t="s">
        <v>978</v>
      </c>
      <c r="J1104" s="48">
        <v>11078</v>
      </c>
      <c r="O1104" s="229"/>
      <c r="P1104" s="229"/>
      <c r="Q1104" s="229"/>
      <c r="R1104" s="229"/>
    </row>
    <row r="1105" spans="1:18" x14ac:dyDescent="0.35">
      <c r="A1105" s="48" t="s">
        <v>282</v>
      </c>
      <c r="B1105" s="48">
        <v>121654</v>
      </c>
      <c r="C1105" s="48" t="s">
        <v>136</v>
      </c>
      <c r="D1105" s="48" t="s">
        <v>137</v>
      </c>
      <c r="E1105" s="48">
        <v>70454820</v>
      </c>
      <c r="F1105" s="48">
        <v>40</v>
      </c>
      <c r="G1105" s="48" t="s">
        <v>747</v>
      </c>
      <c r="H1105" s="224" t="s">
        <v>2089</v>
      </c>
      <c r="I1105" s="224" t="s">
        <v>978</v>
      </c>
      <c r="J1105" s="48">
        <v>39275</v>
      </c>
      <c r="O1105" s="229"/>
      <c r="P1105" s="229"/>
      <c r="Q1105" s="229"/>
      <c r="R1105" s="229"/>
    </row>
    <row r="1106" spans="1:18" x14ac:dyDescent="0.35">
      <c r="A1106" s="48" t="s">
        <v>171</v>
      </c>
      <c r="B1106" s="48">
        <v>106017</v>
      </c>
      <c r="C1106" s="48" t="s">
        <v>136</v>
      </c>
      <c r="D1106" s="48" t="s">
        <v>137</v>
      </c>
      <c r="E1106" s="48">
        <v>70454694</v>
      </c>
      <c r="F1106" s="48">
        <v>10</v>
      </c>
      <c r="G1106" s="48" t="s">
        <v>759</v>
      </c>
      <c r="H1106" s="224" t="s">
        <v>2090</v>
      </c>
      <c r="I1106" s="224" t="s">
        <v>978</v>
      </c>
      <c r="J1106" s="48">
        <v>12934</v>
      </c>
      <c r="O1106" s="229"/>
      <c r="P1106" s="229"/>
      <c r="Q1106" s="229"/>
      <c r="R1106" s="229"/>
    </row>
    <row r="1107" spans="1:18" x14ac:dyDescent="0.35">
      <c r="A1107" s="48" t="s">
        <v>172</v>
      </c>
      <c r="B1107" s="48">
        <v>106025</v>
      </c>
      <c r="C1107" s="48" t="s">
        <v>136</v>
      </c>
      <c r="D1107" s="48" t="s">
        <v>137</v>
      </c>
      <c r="E1107" s="48">
        <v>70454705</v>
      </c>
      <c r="F1107" s="48">
        <v>10</v>
      </c>
      <c r="G1107" s="48" t="s">
        <v>702</v>
      </c>
      <c r="H1107" s="224" t="s">
        <v>2091</v>
      </c>
      <c r="I1107" s="224" t="s">
        <v>978</v>
      </c>
      <c r="J1107" s="48">
        <v>17</v>
      </c>
      <c r="O1107" s="229"/>
      <c r="P1107" s="229"/>
      <c r="Q1107" s="229"/>
      <c r="R1107" s="229"/>
    </row>
    <row r="1108" spans="1:18" x14ac:dyDescent="0.35">
      <c r="A1108" s="48" t="s">
        <v>172</v>
      </c>
      <c r="B1108" s="48">
        <v>106025</v>
      </c>
      <c r="C1108" s="48" t="s">
        <v>136</v>
      </c>
      <c r="D1108" s="48" t="s">
        <v>137</v>
      </c>
      <c r="E1108" s="48">
        <v>70454719</v>
      </c>
      <c r="F1108" s="48">
        <v>10</v>
      </c>
      <c r="G1108" s="48" t="s">
        <v>725</v>
      </c>
      <c r="H1108" s="224" t="s">
        <v>2092</v>
      </c>
      <c r="I1108" s="224" t="s">
        <v>979</v>
      </c>
      <c r="J1108" s="48">
        <v>18</v>
      </c>
      <c r="O1108" s="229"/>
      <c r="P1108" s="229"/>
      <c r="Q1108" s="229"/>
      <c r="R1108" s="229"/>
    </row>
    <row r="1109" spans="1:18" x14ac:dyDescent="0.35">
      <c r="A1109" s="48" t="s">
        <v>191</v>
      </c>
      <c r="B1109" s="48">
        <v>107056</v>
      </c>
      <c r="C1109" s="48" t="s">
        <v>24</v>
      </c>
      <c r="D1109" s="48" t="s">
        <v>25</v>
      </c>
      <c r="E1109" s="48">
        <v>70455035</v>
      </c>
      <c r="F1109" s="48">
        <v>10</v>
      </c>
      <c r="G1109" s="48" t="s">
        <v>713</v>
      </c>
      <c r="H1109" s="224" t="s">
        <v>2093</v>
      </c>
      <c r="I1109" s="224" t="s">
        <v>978</v>
      </c>
      <c r="J1109" s="48">
        <v>1376.1</v>
      </c>
      <c r="O1109" s="229"/>
      <c r="P1109" s="229"/>
      <c r="Q1109" s="229"/>
      <c r="R1109" s="229"/>
    </row>
    <row r="1110" spans="1:18" x14ac:dyDescent="0.35">
      <c r="A1110" s="48" t="s">
        <v>435</v>
      </c>
      <c r="B1110" s="48">
        <v>126236</v>
      </c>
      <c r="C1110" s="48" t="s">
        <v>56</v>
      </c>
      <c r="D1110" s="48" t="s">
        <v>57</v>
      </c>
      <c r="E1110" s="48">
        <v>70454902</v>
      </c>
      <c r="F1110" s="48">
        <v>10</v>
      </c>
      <c r="G1110" s="48" t="s">
        <v>713</v>
      </c>
      <c r="H1110" s="224" t="s">
        <v>2094</v>
      </c>
      <c r="I1110" s="224" t="s">
        <v>978</v>
      </c>
      <c r="K1110" s="48">
        <v>8981</v>
      </c>
      <c r="O1110" s="229"/>
      <c r="P1110" s="229"/>
      <c r="Q1110" s="229"/>
      <c r="R1110" s="229"/>
    </row>
    <row r="1111" spans="1:18" x14ac:dyDescent="0.35">
      <c r="A1111" s="48" t="s">
        <v>195</v>
      </c>
      <c r="B1111" s="48">
        <v>107150</v>
      </c>
      <c r="C1111" s="48" t="s">
        <v>47</v>
      </c>
      <c r="D1111" s="48" t="s">
        <v>48</v>
      </c>
      <c r="E1111" s="48">
        <v>70455102</v>
      </c>
      <c r="F1111" s="48">
        <v>10</v>
      </c>
      <c r="G1111" s="48" t="s">
        <v>725</v>
      </c>
      <c r="H1111" s="224" t="s">
        <v>2095</v>
      </c>
      <c r="I1111" s="224" t="s">
        <v>980</v>
      </c>
      <c r="K1111" s="48">
        <v>1571</v>
      </c>
      <c r="O1111" s="229"/>
      <c r="P1111" s="229"/>
      <c r="Q1111" s="229"/>
      <c r="R1111" s="229"/>
    </row>
    <row r="1112" spans="1:18" x14ac:dyDescent="0.35">
      <c r="A1112" s="48" t="s">
        <v>179</v>
      </c>
      <c r="B1112" s="48">
        <v>106562</v>
      </c>
      <c r="C1112" s="48" t="s">
        <v>120</v>
      </c>
      <c r="D1112" s="48" t="s">
        <v>121</v>
      </c>
      <c r="E1112" s="48">
        <v>70454859</v>
      </c>
      <c r="F1112" s="48">
        <v>10</v>
      </c>
      <c r="G1112" s="48" t="s">
        <v>702</v>
      </c>
      <c r="H1112" s="224" t="s">
        <v>2096</v>
      </c>
      <c r="I1112" s="224" t="s">
        <v>979</v>
      </c>
      <c r="J1112" s="48">
        <v>327377.96000000002</v>
      </c>
      <c r="O1112" s="229"/>
      <c r="P1112" s="229"/>
      <c r="Q1112" s="229"/>
      <c r="R1112" s="229"/>
    </row>
    <row r="1113" spans="1:18" x14ac:dyDescent="0.35">
      <c r="A1113" s="48" t="s">
        <v>179</v>
      </c>
      <c r="B1113" s="48">
        <v>106562</v>
      </c>
      <c r="C1113" s="48" t="s">
        <v>120</v>
      </c>
      <c r="D1113" s="48" t="s">
        <v>121</v>
      </c>
      <c r="E1113" s="48">
        <v>70454859</v>
      </c>
      <c r="F1113" s="48">
        <v>20</v>
      </c>
      <c r="G1113" s="48" t="s">
        <v>702</v>
      </c>
      <c r="H1113" s="224" t="s">
        <v>2097</v>
      </c>
      <c r="I1113" s="224" t="s">
        <v>979</v>
      </c>
      <c r="J1113" s="48">
        <v>151327.64000000001</v>
      </c>
      <c r="O1113" s="229"/>
      <c r="P1113" s="229"/>
      <c r="Q1113" s="229"/>
      <c r="R1113" s="229"/>
    </row>
    <row r="1114" spans="1:18" x14ac:dyDescent="0.35">
      <c r="A1114" s="48" t="s">
        <v>173</v>
      </c>
      <c r="B1114" s="48">
        <v>106034</v>
      </c>
      <c r="C1114" s="48" t="s">
        <v>136</v>
      </c>
      <c r="D1114" s="48" t="s">
        <v>137</v>
      </c>
      <c r="E1114" s="48">
        <v>70454733</v>
      </c>
      <c r="F1114" s="48">
        <v>10</v>
      </c>
      <c r="G1114" s="48" t="s">
        <v>1061</v>
      </c>
      <c r="H1114" s="224" t="s">
        <v>2098</v>
      </c>
      <c r="I1114" s="224" t="s">
        <v>980</v>
      </c>
      <c r="J1114" s="48">
        <v>-199</v>
      </c>
      <c r="O1114" s="229"/>
      <c r="P1114" s="229"/>
      <c r="Q1114" s="229"/>
      <c r="R1114" s="229"/>
    </row>
    <row r="1115" spans="1:18" x14ac:dyDescent="0.35">
      <c r="A1115" s="48" t="s">
        <v>173</v>
      </c>
      <c r="B1115" s="48">
        <v>106034</v>
      </c>
      <c r="C1115" s="48" t="s">
        <v>136</v>
      </c>
      <c r="D1115" s="48" t="s">
        <v>137</v>
      </c>
      <c r="E1115" s="48">
        <v>70454733</v>
      </c>
      <c r="F1115" s="48">
        <v>10</v>
      </c>
      <c r="G1115" s="48" t="s">
        <v>771</v>
      </c>
      <c r="H1115" s="224" t="s">
        <v>2098</v>
      </c>
      <c r="I1115" s="224" t="s">
        <v>980</v>
      </c>
      <c r="J1115" s="48">
        <v>199</v>
      </c>
      <c r="O1115" s="229"/>
      <c r="P1115" s="229"/>
      <c r="Q1115" s="229"/>
      <c r="R1115" s="229"/>
    </row>
    <row r="1116" spans="1:18" x14ac:dyDescent="0.35">
      <c r="A1116" s="48" t="s">
        <v>907</v>
      </c>
      <c r="B1116" s="48">
        <v>119140</v>
      </c>
      <c r="C1116" s="48" t="s">
        <v>47</v>
      </c>
      <c r="D1116" s="48" t="s">
        <v>48</v>
      </c>
      <c r="E1116" s="48">
        <v>70454788</v>
      </c>
      <c r="F1116" s="48">
        <v>10</v>
      </c>
      <c r="G1116" s="48" t="s">
        <v>699</v>
      </c>
      <c r="H1116" s="224" t="s">
        <v>2099</v>
      </c>
      <c r="I1116" s="224" t="s">
        <v>979</v>
      </c>
      <c r="K1116" s="48">
        <v>15167</v>
      </c>
      <c r="O1116" s="229"/>
      <c r="P1116" s="229"/>
      <c r="Q1116" s="229"/>
      <c r="R1116" s="229"/>
    </row>
    <row r="1117" spans="1:18" x14ac:dyDescent="0.35">
      <c r="A1117" s="48" t="s">
        <v>315</v>
      </c>
      <c r="B1117" s="48">
        <v>126542</v>
      </c>
      <c r="C1117" s="48" t="s">
        <v>114</v>
      </c>
      <c r="D1117" s="48" t="s">
        <v>115</v>
      </c>
      <c r="E1117" s="48">
        <v>70454699</v>
      </c>
      <c r="F1117" s="48">
        <v>10</v>
      </c>
      <c r="G1117" s="48" t="s">
        <v>697</v>
      </c>
      <c r="H1117" s="224" t="s">
        <v>2100</v>
      </c>
      <c r="I1117" s="224" t="s">
        <v>979</v>
      </c>
      <c r="J1117" s="48">
        <v>21535.200000000001</v>
      </c>
      <c r="O1117" s="229"/>
      <c r="P1117" s="229"/>
      <c r="Q1117" s="229"/>
      <c r="R1117" s="229"/>
    </row>
    <row r="1118" spans="1:18" x14ac:dyDescent="0.35">
      <c r="A1118" s="48" t="s">
        <v>239</v>
      </c>
      <c r="B1118" s="48">
        <v>115209</v>
      </c>
      <c r="C1118" s="48" t="s">
        <v>24</v>
      </c>
      <c r="D1118" s="48" t="s">
        <v>25</v>
      </c>
      <c r="E1118" s="48">
        <v>70454987</v>
      </c>
      <c r="F1118" s="48">
        <v>10</v>
      </c>
      <c r="G1118" s="48" t="s">
        <v>706</v>
      </c>
      <c r="H1118" s="224" t="s">
        <v>2101</v>
      </c>
      <c r="I1118" s="224" t="s">
        <v>979</v>
      </c>
      <c r="J1118" s="48">
        <v>15446.7</v>
      </c>
      <c r="O1118" s="229"/>
      <c r="P1118" s="229"/>
      <c r="Q1118" s="229"/>
      <c r="R1118" s="229"/>
    </row>
    <row r="1119" spans="1:18" x14ac:dyDescent="0.35">
      <c r="A1119" s="48" t="s">
        <v>239</v>
      </c>
      <c r="B1119" s="48">
        <v>115209</v>
      </c>
      <c r="C1119" s="48" t="s">
        <v>24</v>
      </c>
      <c r="D1119" s="48" t="s">
        <v>25</v>
      </c>
      <c r="E1119" s="48">
        <v>70454987</v>
      </c>
      <c r="F1119" s="48">
        <v>20</v>
      </c>
      <c r="G1119" s="48" t="s">
        <v>706</v>
      </c>
      <c r="H1119" s="224" t="s">
        <v>2102</v>
      </c>
      <c r="I1119" s="224" t="s">
        <v>979</v>
      </c>
      <c r="J1119" s="48">
        <v>88.2</v>
      </c>
      <c r="O1119" s="229"/>
      <c r="P1119" s="229"/>
      <c r="Q1119" s="229"/>
      <c r="R1119" s="229"/>
    </row>
    <row r="1120" spans="1:18" x14ac:dyDescent="0.35">
      <c r="A1120" s="48" t="s">
        <v>97</v>
      </c>
      <c r="B1120" s="48">
        <v>105254</v>
      </c>
      <c r="C1120" s="48" t="s">
        <v>77</v>
      </c>
      <c r="D1120" s="48" t="s">
        <v>78</v>
      </c>
      <c r="E1120" s="48">
        <v>70454748</v>
      </c>
      <c r="F1120" s="48">
        <v>10</v>
      </c>
      <c r="G1120" s="48" t="s">
        <v>706</v>
      </c>
      <c r="H1120" s="224" t="s">
        <v>2103</v>
      </c>
      <c r="I1120" s="224" t="s">
        <v>978</v>
      </c>
      <c r="J1120" s="48">
        <v>15995.66</v>
      </c>
      <c r="O1120" s="229"/>
      <c r="P1120" s="229"/>
      <c r="Q1120" s="229"/>
      <c r="R1120" s="229"/>
    </row>
    <row r="1121" spans="1:18" x14ac:dyDescent="0.35">
      <c r="A1121" s="48" t="s">
        <v>97</v>
      </c>
      <c r="B1121" s="48">
        <v>105254</v>
      </c>
      <c r="C1121" s="48" t="s">
        <v>77</v>
      </c>
      <c r="D1121" s="48" t="s">
        <v>78</v>
      </c>
      <c r="E1121" s="48">
        <v>70454748</v>
      </c>
      <c r="F1121" s="48">
        <v>20</v>
      </c>
      <c r="G1121" s="48" t="s">
        <v>706</v>
      </c>
      <c r="H1121" s="224" t="s">
        <v>2104</v>
      </c>
      <c r="I1121" s="224" t="s">
        <v>978</v>
      </c>
      <c r="J1121" s="48">
        <v>54490.879999999997</v>
      </c>
      <c r="O1121" s="229"/>
      <c r="P1121" s="229"/>
      <c r="Q1121" s="229"/>
      <c r="R1121" s="229"/>
    </row>
    <row r="1122" spans="1:18" x14ac:dyDescent="0.35">
      <c r="A1122" s="48" t="s">
        <v>97</v>
      </c>
      <c r="B1122" s="48">
        <v>105254</v>
      </c>
      <c r="C1122" s="48" t="s">
        <v>77</v>
      </c>
      <c r="D1122" s="48" t="s">
        <v>78</v>
      </c>
      <c r="E1122" s="48">
        <v>70454748</v>
      </c>
      <c r="F1122" s="48">
        <v>30</v>
      </c>
      <c r="G1122" s="48" t="s">
        <v>706</v>
      </c>
      <c r="H1122" s="224" t="s">
        <v>2105</v>
      </c>
      <c r="I1122" s="224" t="s">
        <v>978</v>
      </c>
      <c r="J1122" s="48">
        <v>342118.25</v>
      </c>
      <c r="O1122" s="229"/>
      <c r="P1122" s="229"/>
      <c r="Q1122" s="229"/>
      <c r="R1122" s="229"/>
    </row>
    <row r="1123" spans="1:18" x14ac:dyDescent="0.35">
      <c r="A1123" s="48" t="s">
        <v>97</v>
      </c>
      <c r="B1123" s="48">
        <v>105254</v>
      </c>
      <c r="C1123" s="48" t="s">
        <v>77</v>
      </c>
      <c r="D1123" s="48" t="s">
        <v>78</v>
      </c>
      <c r="E1123" s="48">
        <v>70454748</v>
      </c>
      <c r="F1123" s="48">
        <v>40</v>
      </c>
      <c r="G1123" s="48" t="s">
        <v>706</v>
      </c>
      <c r="H1123" s="224" t="s">
        <v>2106</v>
      </c>
      <c r="I1123" s="224" t="s">
        <v>978</v>
      </c>
      <c r="J1123" s="48">
        <v>136372.03</v>
      </c>
      <c r="O1123" s="229"/>
      <c r="P1123" s="229"/>
      <c r="Q1123" s="229"/>
      <c r="R1123" s="229"/>
    </row>
    <row r="1124" spans="1:18" x14ac:dyDescent="0.35">
      <c r="A1124" s="48" t="s">
        <v>97</v>
      </c>
      <c r="B1124" s="48">
        <v>105254</v>
      </c>
      <c r="C1124" s="48" t="s">
        <v>77</v>
      </c>
      <c r="D1124" s="48" t="s">
        <v>78</v>
      </c>
      <c r="E1124" s="48">
        <v>70454748</v>
      </c>
      <c r="F1124" s="48">
        <v>50</v>
      </c>
      <c r="G1124" s="48" t="s">
        <v>738</v>
      </c>
      <c r="H1124" s="224" t="s">
        <v>2107</v>
      </c>
      <c r="I1124" s="224" t="s">
        <v>978</v>
      </c>
      <c r="J1124" s="48">
        <v>829</v>
      </c>
      <c r="O1124" s="229"/>
      <c r="P1124" s="229"/>
      <c r="Q1124" s="229"/>
      <c r="R1124" s="229"/>
    </row>
    <row r="1125" spans="1:18" x14ac:dyDescent="0.35">
      <c r="A1125" s="48" t="s">
        <v>97</v>
      </c>
      <c r="B1125" s="48">
        <v>105254</v>
      </c>
      <c r="C1125" s="48" t="s">
        <v>77</v>
      </c>
      <c r="D1125" s="48" t="s">
        <v>78</v>
      </c>
      <c r="E1125" s="48">
        <v>70454748</v>
      </c>
      <c r="F1125" s="48">
        <v>60</v>
      </c>
      <c r="G1125" s="48" t="s">
        <v>697</v>
      </c>
      <c r="H1125" s="224" t="s">
        <v>2108</v>
      </c>
      <c r="I1125" s="224" t="s">
        <v>978</v>
      </c>
      <c r="J1125" s="48">
        <v>697.25</v>
      </c>
      <c r="O1125" s="229"/>
      <c r="P1125" s="229"/>
      <c r="Q1125" s="229"/>
      <c r="R1125" s="229"/>
    </row>
    <row r="1126" spans="1:18" x14ac:dyDescent="0.35">
      <c r="A1126" s="48" t="s">
        <v>97</v>
      </c>
      <c r="B1126" s="48">
        <v>105254</v>
      </c>
      <c r="C1126" s="48" t="s">
        <v>77</v>
      </c>
      <c r="D1126" s="48" t="s">
        <v>78</v>
      </c>
      <c r="E1126" s="48">
        <v>70454748</v>
      </c>
      <c r="F1126" s="48">
        <v>70</v>
      </c>
      <c r="G1126" s="48" t="s">
        <v>697</v>
      </c>
      <c r="H1126" s="224" t="s">
        <v>2109</v>
      </c>
      <c r="I1126" s="224" t="s">
        <v>978</v>
      </c>
      <c r="J1126" s="48">
        <v>62379.33</v>
      </c>
      <c r="O1126" s="229"/>
      <c r="P1126" s="229"/>
      <c r="Q1126" s="229"/>
      <c r="R1126" s="229"/>
    </row>
    <row r="1127" spans="1:18" x14ac:dyDescent="0.35">
      <c r="A1127" s="48" t="s">
        <v>97</v>
      </c>
      <c r="B1127" s="48">
        <v>105254</v>
      </c>
      <c r="C1127" s="48" t="s">
        <v>77</v>
      </c>
      <c r="D1127" s="48" t="s">
        <v>78</v>
      </c>
      <c r="E1127" s="48">
        <v>70454748</v>
      </c>
      <c r="F1127" s="48">
        <v>80</v>
      </c>
      <c r="G1127" s="48" t="s">
        <v>697</v>
      </c>
      <c r="H1127" s="224" t="s">
        <v>2110</v>
      </c>
      <c r="I1127" s="224" t="s">
        <v>978</v>
      </c>
      <c r="J1127" s="48">
        <v>12358.27</v>
      </c>
      <c r="O1127" s="229"/>
      <c r="P1127" s="229"/>
      <c r="Q1127" s="229"/>
      <c r="R1127" s="229"/>
    </row>
    <row r="1128" spans="1:18" x14ac:dyDescent="0.35">
      <c r="A1128" s="48" t="s">
        <v>97</v>
      </c>
      <c r="B1128" s="48">
        <v>105254</v>
      </c>
      <c r="C1128" s="48" t="s">
        <v>77</v>
      </c>
      <c r="D1128" s="48" t="s">
        <v>78</v>
      </c>
      <c r="E1128" s="48">
        <v>70454748</v>
      </c>
      <c r="F1128" s="48">
        <v>90</v>
      </c>
      <c r="G1128" s="48" t="s">
        <v>697</v>
      </c>
      <c r="H1128" s="224" t="s">
        <v>2111</v>
      </c>
      <c r="I1128" s="224" t="s">
        <v>978</v>
      </c>
      <c r="J1128" s="48">
        <v>92705.919999999998</v>
      </c>
    </row>
    <row r="1129" spans="1:18" x14ac:dyDescent="0.35">
      <c r="A1129" s="48" t="s">
        <v>97</v>
      </c>
      <c r="B1129" s="48">
        <v>105254</v>
      </c>
      <c r="C1129" s="48" t="s">
        <v>77</v>
      </c>
      <c r="D1129" s="48" t="s">
        <v>78</v>
      </c>
      <c r="E1129" s="48">
        <v>70454748</v>
      </c>
      <c r="F1129" s="48">
        <v>100</v>
      </c>
      <c r="G1129" s="48" t="s">
        <v>697</v>
      </c>
      <c r="H1129" s="224" t="s">
        <v>2112</v>
      </c>
      <c r="I1129" s="224" t="s">
        <v>978</v>
      </c>
      <c r="J1129" s="48">
        <v>2716</v>
      </c>
      <c r="O1129" s="229"/>
      <c r="P1129" s="229"/>
      <c r="Q1129" s="229"/>
      <c r="R1129" s="229"/>
    </row>
    <row r="1130" spans="1:18" x14ac:dyDescent="0.35">
      <c r="A1130" s="48" t="s">
        <v>314</v>
      </c>
      <c r="B1130" s="48">
        <v>126531</v>
      </c>
      <c r="C1130" s="48" t="s">
        <v>24</v>
      </c>
      <c r="D1130" s="48" t="s">
        <v>25</v>
      </c>
      <c r="E1130" s="48">
        <v>70455088</v>
      </c>
      <c r="F1130" s="48">
        <v>10</v>
      </c>
      <c r="G1130" s="48" t="s">
        <v>727</v>
      </c>
      <c r="H1130" s="224" t="s">
        <v>2113</v>
      </c>
      <c r="I1130" s="224" t="s">
        <v>984</v>
      </c>
      <c r="J1130" s="48">
        <v>3000</v>
      </c>
      <c r="O1130" s="229"/>
      <c r="P1130" s="229"/>
      <c r="Q1130" s="229"/>
      <c r="R1130" s="229"/>
    </row>
    <row r="1131" spans="1:18" x14ac:dyDescent="0.35">
      <c r="A1131" s="48" t="s">
        <v>314</v>
      </c>
      <c r="B1131" s="48">
        <v>126531</v>
      </c>
      <c r="C1131" s="48" t="s">
        <v>24</v>
      </c>
      <c r="D1131" s="48" t="s">
        <v>25</v>
      </c>
      <c r="E1131" s="48">
        <v>70455101</v>
      </c>
      <c r="F1131" s="48">
        <v>10</v>
      </c>
      <c r="G1131" s="48" t="s">
        <v>727</v>
      </c>
      <c r="H1131" s="224" t="s">
        <v>2114</v>
      </c>
      <c r="I1131" s="224" t="s">
        <v>985</v>
      </c>
      <c r="J1131" s="48">
        <v>3000</v>
      </c>
    </row>
    <row r="1132" spans="1:18" x14ac:dyDescent="0.35">
      <c r="A1132" s="48" t="s">
        <v>314</v>
      </c>
      <c r="B1132" s="48">
        <v>126531</v>
      </c>
      <c r="C1132" s="48" t="s">
        <v>24</v>
      </c>
      <c r="D1132" s="48" t="s">
        <v>25</v>
      </c>
      <c r="E1132" s="48">
        <v>70455114</v>
      </c>
      <c r="F1132" s="48">
        <v>10</v>
      </c>
      <c r="G1132" s="48" t="s">
        <v>727</v>
      </c>
      <c r="H1132" s="224" t="s">
        <v>2115</v>
      </c>
      <c r="I1132" s="224" t="s">
        <v>986</v>
      </c>
      <c r="J1132" s="48">
        <v>3000</v>
      </c>
      <c r="O1132" s="229"/>
      <c r="P1132" s="229"/>
      <c r="Q1132" s="229"/>
      <c r="R1132" s="229"/>
    </row>
    <row r="1133" spans="1:18" x14ac:dyDescent="0.35">
      <c r="A1133" s="48" t="s">
        <v>524</v>
      </c>
      <c r="B1133" s="48">
        <v>125257</v>
      </c>
      <c r="C1133" s="48" t="s">
        <v>24</v>
      </c>
      <c r="D1133" s="48" t="s">
        <v>25</v>
      </c>
      <c r="E1133" s="48">
        <v>70454692</v>
      </c>
      <c r="F1133" s="48">
        <v>10</v>
      </c>
      <c r="G1133" s="48" t="s">
        <v>700</v>
      </c>
      <c r="H1133" s="224" t="s">
        <v>2116</v>
      </c>
      <c r="I1133" s="224" t="s">
        <v>979</v>
      </c>
      <c r="J1133" s="48">
        <v>188628.43</v>
      </c>
    </row>
    <row r="1134" spans="1:18" x14ac:dyDescent="0.35">
      <c r="A1134" s="48" t="s">
        <v>174</v>
      </c>
      <c r="B1134" s="48">
        <v>106045</v>
      </c>
      <c r="C1134" s="48" t="s">
        <v>136</v>
      </c>
      <c r="D1134" s="48" t="s">
        <v>137</v>
      </c>
      <c r="E1134" s="48">
        <v>70454747</v>
      </c>
      <c r="F1134" s="48">
        <v>10</v>
      </c>
      <c r="G1134" s="48" t="s">
        <v>713</v>
      </c>
      <c r="H1134" s="224" t="s">
        <v>2117</v>
      </c>
      <c r="I1134" s="224" t="s">
        <v>978</v>
      </c>
      <c r="J1134" s="48">
        <v>4526</v>
      </c>
    </row>
    <row r="1135" spans="1:18" x14ac:dyDescent="0.35">
      <c r="A1135" s="48" t="s">
        <v>192</v>
      </c>
      <c r="B1135" s="48">
        <v>107075</v>
      </c>
      <c r="C1135" s="48" t="s">
        <v>24</v>
      </c>
      <c r="D1135" s="48" t="s">
        <v>25</v>
      </c>
      <c r="E1135" s="48">
        <v>70455048</v>
      </c>
      <c r="F1135" s="48">
        <v>10</v>
      </c>
      <c r="G1135" s="48" t="s">
        <v>697</v>
      </c>
      <c r="H1135" s="224" t="s">
        <v>2118</v>
      </c>
      <c r="I1135" s="224" t="s">
        <v>979</v>
      </c>
      <c r="J1135" s="48">
        <v>15190.78</v>
      </c>
    </row>
    <row r="1136" spans="1:18" x14ac:dyDescent="0.35">
      <c r="A1136" s="48" t="s">
        <v>192</v>
      </c>
      <c r="B1136" s="48">
        <v>107075</v>
      </c>
      <c r="C1136" s="48" t="s">
        <v>24</v>
      </c>
      <c r="D1136" s="48" t="s">
        <v>25</v>
      </c>
      <c r="E1136" s="48">
        <v>70455048</v>
      </c>
      <c r="F1136" s="48">
        <v>20</v>
      </c>
      <c r="G1136" s="48" t="s">
        <v>697</v>
      </c>
      <c r="H1136" s="224" t="s">
        <v>2119</v>
      </c>
      <c r="I1136" s="224" t="s">
        <v>979</v>
      </c>
      <c r="J1136" s="48">
        <v>4546.37</v>
      </c>
    </row>
    <row r="1137" spans="1:11" x14ac:dyDescent="0.35">
      <c r="A1137" s="48" t="s">
        <v>192</v>
      </c>
      <c r="B1137" s="48">
        <v>107075</v>
      </c>
      <c r="C1137" s="48" t="s">
        <v>24</v>
      </c>
      <c r="D1137" s="48" t="s">
        <v>25</v>
      </c>
      <c r="E1137" s="48">
        <v>70455048</v>
      </c>
      <c r="F1137" s="48">
        <v>30</v>
      </c>
      <c r="G1137" s="48" t="s">
        <v>697</v>
      </c>
      <c r="H1137" s="224" t="s">
        <v>2120</v>
      </c>
      <c r="I1137" s="224" t="s">
        <v>979</v>
      </c>
      <c r="J1137" s="48">
        <v>964.66</v>
      </c>
    </row>
    <row r="1138" spans="1:11" x14ac:dyDescent="0.35">
      <c r="A1138" s="48" t="s">
        <v>192</v>
      </c>
      <c r="B1138" s="48">
        <v>107075</v>
      </c>
      <c r="C1138" s="48" t="s">
        <v>24</v>
      </c>
      <c r="D1138" s="48" t="s">
        <v>25</v>
      </c>
      <c r="E1138" s="48">
        <v>70455048</v>
      </c>
      <c r="F1138" s="48">
        <v>40</v>
      </c>
      <c r="G1138" s="48" t="s">
        <v>697</v>
      </c>
      <c r="H1138" s="224" t="s">
        <v>2121</v>
      </c>
      <c r="I1138" s="224" t="s">
        <v>979</v>
      </c>
      <c r="J1138" s="48">
        <v>3051.99</v>
      </c>
    </row>
    <row r="1139" spans="1:11" x14ac:dyDescent="0.35">
      <c r="A1139" s="48" t="s">
        <v>192</v>
      </c>
      <c r="B1139" s="48">
        <v>107075</v>
      </c>
      <c r="C1139" s="48" t="s">
        <v>24</v>
      </c>
      <c r="D1139" s="48" t="s">
        <v>25</v>
      </c>
      <c r="E1139" s="48">
        <v>70455048</v>
      </c>
      <c r="F1139" s="48">
        <v>50</v>
      </c>
      <c r="G1139" s="48" t="s">
        <v>697</v>
      </c>
      <c r="H1139" s="224" t="s">
        <v>2122</v>
      </c>
      <c r="I1139" s="224" t="s">
        <v>979</v>
      </c>
      <c r="J1139" s="48">
        <v>8130.51</v>
      </c>
    </row>
    <row r="1140" spans="1:11" x14ac:dyDescent="0.35">
      <c r="A1140" s="48" t="s">
        <v>520</v>
      </c>
      <c r="B1140" s="48">
        <v>127794</v>
      </c>
      <c r="C1140" s="48" t="s">
        <v>24</v>
      </c>
      <c r="D1140" s="48" t="s">
        <v>25</v>
      </c>
      <c r="E1140" s="48">
        <v>70455094</v>
      </c>
      <c r="F1140" s="48">
        <v>10</v>
      </c>
      <c r="G1140" s="48" t="s">
        <v>718</v>
      </c>
      <c r="H1140" s="224" t="s">
        <v>2123</v>
      </c>
      <c r="I1140" s="224" t="s">
        <v>979</v>
      </c>
      <c r="J1140" s="48">
        <v>2682</v>
      </c>
    </row>
    <row r="1141" spans="1:11" x14ac:dyDescent="0.35">
      <c r="A1141" s="48" t="s">
        <v>955</v>
      </c>
      <c r="B1141" s="48">
        <v>129127</v>
      </c>
      <c r="C1141" s="48" t="s">
        <v>24</v>
      </c>
      <c r="D1141" s="48" t="s">
        <v>25</v>
      </c>
      <c r="E1141" s="48">
        <v>70454846</v>
      </c>
      <c r="F1141" s="48">
        <v>10</v>
      </c>
      <c r="G1141" s="48" t="s">
        <v>702</v>
      </c>
      <c r="H1141" s="224" t="s">
        <v>2124</v>
      </c>
      <c r="I1141" s="224" t="s">
        <v>979</v>
      </c>
      <c r="J1141" s="48">
        <v>5122.8</v>
      </c>
    </row>
    <row r="1142" spans="1:11" x14ac:dyDescent="0.35">
      <c r="A1142" s="48" t="s">
        <v>277</v>
      </c>
      <c r="B1142" s="48">
        <v>121267</v>
      </c>
      <c r="C1142" s="48" t="s">
        <v>24</v>
      </c>
      <c r="D1142" s="48" t="s">
        <v>25</v>
      </c>
      <c r="E1142" s="48">
        <v>70454708</v>
      </c>
      <c r="F1142" s="48">
        <v>10</v>
      </c>
      <c r="G1142" s="48" t="s">
        <v>730</v>
      </c>
      <c r="H1142" s="224" t="s">
        <v>2125</v>
      </c>
      <c r="I1142" s="224" t="s">
        <v>978</v>
      </c>
      <c r="J1142" s="48">
        <v>260145</v>
      </c>
    </row>
    <row r="1143" spans="1:11" x14ac:dyDescent="0.35">
      <c r="A1143" s="48" t="s">
        <v>45</v>
      </c>
      <c r="B1143" s="48">
        <v>105099</v>
      </c>
      <c r="C1143" s="48" t="s">
        <v>24</v>
      </c>
      <c r="D1143" s="48" t="s">
        <v>25</v>
      </c>
      <c r="E1143" s="48">
        <v>70454757</v>
      </c>
      <c r="F1143" s="48">
        <v>10</v>
      </c>
      <c r="G1143" s="48" t="s">
        <v>730</v>
      </c>
      <c r="H1143" s="224" t="s">
        <v>2126</v>
      </c>
      <c r="I1143" s="224" t="s">
        <v>978</v>
      </c>
      <c r="J1143" s="48">
        <v>462258.9</v>
      </c>
    </row>
    <row r="1144" spans="1:11" x14ac:dyDescent="0.35">
      <c r="A1144" s="48" t="s">
        <v>175</v>
      </c>
      <c r="B1144" s="48">
        <v>106050</v>
      </c>
      <c r="C1144" s="48" t="s">
        <v>136</v>
      </c>
      <c r="D1144" s="48" t="s">
        <v>137</v>
      </c>
      <c r="E1144" s="48">
        <v>70454761</v>
      </c>
      <c r="F1144" s="48">
        <v>10</v>
      </c>
      <c r="G1144" s="48" t="s">
        <v>706</v>
      </c>
      <c r="H1144" s="224" t="s">
        <v>2127</v>
      </c>
      <c r="I1144" s="224" t="s">
        <v>978</v>
      </c>
      <c r="J1144" s="48">
        <v>68879.899999999994</v>
      </c>
    </row>
    <row r="1145" spans="1:11" x14ac:dyDescent="0.35">
      <c r="A1145" s="48" t="s">
        <v>265</v>
      </c>
      <c r="B1145" s="48">
        <v>120254</v>
      </c>
      <c r="C1145" s="48" t="s">
        <v>120</v>
      </c>
      <c r="D1145" s="48" t="s">
        <v>121</v>
      </c>
      <c r="E1145" s="48">
        <v>70454928</v>
      </c>
      <c r="F1145" s="48">
        <v>10</v>
      </c>
      <c r="G1145" s="48" t="s">
        <v>713</v>
      </c>
      <c r="H1145" s="224" t="s">
        <v>2128</v>
      </c>
      <c r="I1145" s="224" t="s">
        <v>978</v>
      </c>
      <c r="J1145" s="48">
        <v>595.20000000000005</v>
      </c>
    </row>
    <row r="1146" spans="1:11" x14ac:dyDescent="0.35">
      <c r="A1146" s="48" t="s">
        <v>212</v>
      </c>
      <c r="B1146" s="48">
        <v>107835</v>
      </c>
      <c r="C1146" s="48" t="s">
        <v>120</v>
      </c>
      <c r="D1146" s="48" t="s">
        <v>121</v>
      </c>
      <c r="E1146" s="48">
        <v>70454925</v>
      </c>
      <c r="F1146" s="48">
        <v>10</v>
      </c>
      <c r="G1146" s="48" t="s">
        <v>697</v>
      </c>
      <c r="H1146" s="224" t="s">
        <v>2129</v>
      </c>
      <c r="I1146" s="224" t="s">
        <v>978</v>
      </c>
      <c r="J1146" s="48">
        <v>725.43</v>
      </c>
    </row>
    <row r="1147" spans="1:11" x14ac:dyDescent="0.35">
      <c r="A1147" s="48" t="s">
        <v>212</v>
      </c>
      <c r="B1147" s="48">
        <v>107835</v>
      </c>
      <c r="C1147" s="48" t="s">
        <v>120</v>
      </c>
      <c r="D1147" s="48" t="s">
        <v>121</v>
      </c>
      <c r="E1147" s="48">
        <v>70454925</v>
      </c>
      <c r="F1147" s="48">
        <v>20</v>
      </c>
      <c r="G1147" s="48" t="s">
        <v>697</v>
      </c>
      <c r="H1147" s="224" t="s">
        <v>2130</v>
      </c>
      <c r="I1147" s="224" t="s">
        <v>978</v>
      </c>
      <c r="J1147" s="48">
        <v>384.17</v>
      </c>
    </row>
    <row r="1148" spans="1:11" x14ac:dyDescent="0.35">
      <c r="A1148" s="48" t="s">
        <v>212</v>
      </c>
      <c r="B1148" s="48">
        <v>107835</v>
      </c>
      <c r="C1148" s="48" t="s">
        <v>120</v>
      </c>
      <c r="D1148" s="48" t="s">
        <v>121</v>
      </c>
      <c r="E1148" s="48">
        <v>70454925</v>
      </c>
      <c r="F1148" s="48">
        <v>30</v>
      </c>
      <c r="G1148" s="48" t="s">
        <v>697</v>
      </c>
      <c r="H1148" s="224" t="s">
        <v>2131</v>
      </c>
      <c r="I1148" s="224" t="s">
        <v>978</v>
      </c>
      <c r="J1148" s="48">
        <v>3095.2</v>
      </c>
    </row>
    <row r="1149" spans="1:11" x14ac:dyDescent="0.35">
      <c r="A1149" s="48" t="s">
        <v>0</v>
      </c>
      <c r="H1149" s="224" t="s">
        <v>1</v>
      </c>
      <c r="I1149" s="224" t="s">
        <v>1</v>
      </c>
      <c r="J1149" s="48">
        <v>132082958.69</v>
      </c>
      <c r="K1149" s="48">
        <v>93655163.629999995</v>
      </c>
    </row>
    <row r="5674" spans="11:22" x14ac:dyDescent="0.35">
      <c r="K5674" s="57"/>
    </row>
    <row r="5676" spans="11:22" x14ac:dyDescent="0.35">
      <c r="K5676" s="120"/>
      <c r="L5676" s="120"/>
      <c r="U5676" s="61"/>
      <c r="V5676" s="120"/>
    </row>
    <row r="5677" spans="11:22" x14ac:dyDescent="0.35">
      <c r="K5677" s="120"/>
      <c r="L5677" s="120"/>
      <c r="U5677" s="61"/>
      <c r="V5677" s="120"/>
    </row>
    <row r="5718" spans="15:18" x14ac:dyDescent="0.35">
      <c r="O5718" s="229"/>
      <c r="P5718" s="229"/>
      <c r="Q5718" s="229"/>
      <c r="R5718" s="229"/>
    </row>
    <row r="5719" spans="15:18" x14ac:dyDescent="0.35">
      <c r="O5719" s="229"/>
      <c r="P5719" s="229"/>
      <c r="Q5719" s="229"/>
      <c r="R5719" s="229"/>
    </row>
    <row r="5720" spans="15:18" x14ac:dyDescent="0.35">
      <c r="O5720" s="229"/>
      <c r="P5720" s="229"/>
      <c r="Q5720" s="229"/>
      <c r="R5720" s="229"/>
    </row>
    <row r="5721" spans="15:18" x14ac:dyDescent="0.35">
      <c r="O5721" s="229"/>
      <c r="P5721" s="229"/>
      <c r="Q5721" s="229"/>
      <c r="R5721" s="229"/>
    </row>
    <row r="5722" spans="15:18" x14ac:dyDescent="0.35">
      <c r="O5722" s="229"/>
      <c r="P5722" s="229"/>
      <c r="Q5722" s="229"/>
      <c r="R5722" s="229"/>
    </row>
    <row r="5723" spans="15:18" x14ac:dyDescent="0.35">
      <c r="O5723" s="229"/>
      <c r="P5723" s="229"/>
      <c r="Q5723" s="229"/>
      <c r="R5723" s="229"/>
    </row>
  </sheetData>
  <autoFilter ref="A1:Y5672" xr:uid="{3EA85191-6030-441F-A22A-1119F6BE6261}"/>
  <phoneticPr fontId="35" type="noConversion"/>
  <pageMargins left="0.7" right="0.7" top="0.75" bottom="0.75" header="0.3" footer="0.3"/>
  <pageSetup orientation="portrait" r:id="rId1"/>
  <customProperties>
    <customPr name="_pios_id" r:id="rId2"/>
    <customPr name="CofWorksheetType" r:id="rId3"/>
    <customPr name="EpmWorksheetKeyString_GUID" r:id="rId4"/>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39B30-BE1A-4F59-876C-F7192DA61206}">
  <dimension ref="A1:O67"/>
  <sheetViews>
    <sheetView workbookViewId="0">
      <selection activeCell="F24" sqref="F24"/>
    </sheetView>
  </sheetViews>
  <sheetFormatPr defaultColWidth="9.08984375" defaultRowHeight="14.5" x14ac:dyDescent="0.35"/>
  <cols>
    <col min="1" max="5" width="15.26953125" style="48" customWidth="1"/>
    <col min="6" max="6" width="18.36328125" style="48" customWidth="1"/>
    <col min="7" max="9" width="15.26953125" style="48" customWidth="1"/>
    <col min="10" max="16384" width="9.08984375" style="48"/>
  </cols>
  <sheetData>
    <row r="1" spans="1:15" ht="12" customHeight="1" x14ac:dyDescent="0.35">
      <c r="A1" s="91" t="s">
        <v>419</v>
      </c>
      <c r="B1" s="99"/>
      <c r="C1" s="96">
        <v>44039</v>
      </c>
      <c r="D1" s="99"/>
      <c r="E1" s="99"/>
      <c r="F1" s="99"/>
      <c r="G1" s="99"/>
      <c r="H1" s="99"/>
      <c r="I1" s="99"/>
      <c r="J1" s="97"/>
      <c r="K1" s="93" t="s">
        <v>426</v>
      </c>
      <c r="L1" s="89"/>
    </row>
    <row r="2" spans="1:15" ht="12" customHeight="1" x14ac:dyDescent="0.35">
      <c r="A2" s="91"/>
      <c r="B2" s="99"/>
      <c r="C2" s="96"/>
      <c r="D2" s="99"/>
      <c r="E2" s="99"/>
      <c r="F2" s="99"/>
      <c r="G2" s="99"/>
      <c r="H2" s="99"/>
      <c r="I2" s="99"/>
      <c r="J2" s="99"/>
      <c r="K2" s="99"/>
      <c r="L2" s="99"/>
    </row>
    <row r="3" spans="1:15" ht="12" customHeight="1" x14ac:dyDescent="0.35">
      <c r="A3" s="86" t="s">
        <v>418</v>
      </c>
      <c r="B3" s="86"/>
      <c r="C3" s="86" t="s">
        <v>417</v>
      </c>
      <c r="D3" s="85"/>
      <c r="E3" s="86" t="s">
        <v>416</v>
      </c>
      <c r="F3" s="89"/>
      <c r="G3" s="89"/>
      <c r="H3" s="79"/>
      <c r="I3" s="79"/>
      <c r="J3" s="99"/>
      <c r="K3" s="99"/>
      <c r="L3" s="99"/>
      <c r="M3" s="59"/>
      <c r="N3" s="59"/>
      <c r="O3" s="59"/>
    </row>
    <row r="4" spans="1:15" ht="12" customHeight="1" x14ac:dyDescent="0.35">
      <c r="A4" s="80" t="s">
        <v>415</v>
      </c>
      <c r="B4" s="80" t="s">
        <v>414</v>
      </c>
      <c r="C4" s="80">
        <v>31.5</v>
      </c>
      <c r="D4" s="80"/>
      <c r="E4" s="80">
        <v>10</v>
      </c>
      <c r="F4" s="79"/>
      <c r="G4" s="79"/>
      <c r="H4" s="79"/>
      <c r="I4" s="79"/>
      <c r="J4" s="91"/>
      <c r="K4" s="91"/>
      <c r="L4" s="91"/>
      <c r="M4" s="59"/>
      <c r="N4" s="59"/>
      <c r="O4" s="59"/>
    </row>
    <row r="5" spans="1:15" ht="12" customHeight="1" x14ac:dyDescent="0.35">
      <c r="A5" s="81" t="s">
        <v>345</v>
      </c>
      <c r="B5" s="81" t="s">
        <v>259</v>
      </c>
      <c r="C5" s="81">
        <v>5</v>
      </c>
      <c r="D5" s="81"/>
      <c r="E5" s="81">
        <v>10</v>
      </c>
      <c r="F5" s="79"/>
      <c r="G5" s="79"/>
      <c r="H5" s="79"/>
      <c r="I5" s="79"/>
      <c r="J5" s="91"/>
      <c r="K5" s="91"/>
      <c r="L5" s="91"/>
    </row>
    <row r="6" spans="1:15" ht="12" customHeight="1" x14ac:dyDescent="0.35">
      <c r="A6" s="80" t="s">
        <v>344</v>
      </c>
      <c r="B6" s="80" t="s">
        <v>413</v>
      </c>
      <c r="C6" s="80">
        <v>0</v>
      </c>
      <c r="D6" s="80"/>
      <c r="E6" s="80">
        <v>0</v>
      </c>
      <c r="F6" s="79"/>
      <c r="G6" s="79"/>
      <c r="H6" s="79"/>
      <c r="I6" s="79"/>
      <c r="J6" s="91"/>
      <c r="K6" s="91"/>
      <c r="L6" s="91"/>
      <c r="M6" s="59"/>
      <c r="N6" s="59"/>
      <c r="O6" s="59"/>
    </row>
    <row r="7" spans="1:15" ht="12" customHeight="1" x14ac:dyDescent="0.35">
      <c r="A7" s="81" t="s">
        <v>356</v>
      </c>
      <c r="B7" s="81" t="s">
        <v>412</v>
      </c>
      <c r="C7" s="81">
        <v>0</v>
      </c>
      <c r="D7" s="81"/>
      <c r="E7" s="81">
        <v>0</v>
      </c>
      <c r="F7" s="79"/>
      <c r="G7" s="79"/>
      <c r="H7" s="79"/>
      <c r="I7" s="79"/>
      <c r="J7" s="91"/>
      <c r="K7" s="91"/>
      <c r="L7" s="91"/>
      <c r="M7" s="59"/>
      <c r="N7" s="59"/>
      <c r="O7" s="59"/>
    </row>
    <row r="8" spans="1:15" ht="12" customHeight="1" x14ac:dyDescent="0.35">
      <c r="A8" s="97" t="s">
        <v>459</v>
      </c>
      <c r="B8" s="97" t="s">
        <v>460</v>
      </c>
      <c r="C8" s="97">
        <v>0</v>
      </c>
      <c r="D8" s="97"/>
      <c r="E8" s="97">
        <v>0</v>
      </c>
      <c r="F8" s="79"/>
      <c r="G8" s="79"/>
      <c r="H8" s="79"/>
      <c r="I8" s="79"/>
      <c r="J8" s="91"/>
      <c r="K8" s="91"/>
      <c r="L8" s="91"/>
      <c r="M8" s="59"/>
      <c r="N8" s="59"/>
      <c r="O8" s="59"/>
    </row>
    <row r="9" spans="1:15" ht="12" customHeight="1" x14ac:dyDescent="0.35">
      <c r="A9" s="80" t="s">
        <v>411</v>
      </c>
      <c r="B9" s="80" t="s">
        <v>12</v>
      </c>
      <c r="C9" s="80">
        <v>15</v>
      </c>
      <c r="D9" s="80"/>
      <c r="E9" s="80">
        <v>15</v>
      </c>
      <c r="F9" s="79"/>
      <c r="G9" s="79"/>
      <c r="H9" s="79"/>
      <c r="I9" s="79"/>
      <c r="J9" s="91"/>
      <c r="K9" s="91"/>
      <c r="L9" s="99"/>
      <c r="M9" s="59"/>
      <c r="N9" s="59"/>
      <c r="O9" s="59"/>
    </row>
    <row r="10" spans="1:15" ht="12" customHeight="1" x14ac:dyDescent="0.35">
      <c r="A10" s="81" t="s">
        <v>410</v>
      </c>
      <c r="B10" s="81" t="s">
        <v>409</v>
      </c>
      <c r="C10" s="81">
        <v>5</v>
      </c>
      <c r="D10" s="81"/>
      <c r="E10" s="81">
        <v>0</v>
      </c>
      <c r="F10" s="79"/>
      <c r="G10" s="79"/>
      <c r="H10" s="79"/>
      <c r="I10" s="79"/>
      <c r="J10" s="99"/>
      <c r="K10" s="99"/>
      <c r="L10" s="99"/>
      <c r="M10" s="59"/>
      <c r="N10" s="59"/>
      <c r="O10" s="59"/>
    </row>
    <row r="11" spans="1:15" ht="12" customHeight="1" x14ac:dyDescent="0.35">
      <c r="A11" s="80" t="s">
        <v>343</v>
      </c>
      <c r="B11" s="80" t="s">
        <v>17</v>
      </c>
      <c r="C11" s="80">
        <v>0</v>
      </c>
      <c r="D11" s="80"/>
      <c r="E11" s="80">
        <v>0</v>
      </c>
      <c r="F11" s="82"/>
      <c r="G11" s="82"/>
      <c r="H11" s="82"/>
      <c r="I11" s="82"/>
      <c r="J11" s="83"/>
      <c r="K11" s="83"/>
      <c r="L11" s="83"/>
      <c r="M11" s="59"/>
      <c r="N11" s="59"/>
      <c r="O11" s="59"/>
    </row>
    <row r="12" spans="1:15" ht="12" customHeight="1" x14ac:dyDescent="0.35">
      <c r="A12" s="81" t="s">
        <v>408</v>
      </c>
      <c r="B12" s="81" t="s">
        <v>407</v>
      </c>
      <c r="C12" s="81">
        <v>0</v>
      </c>
      <c r="D12" s="81"/>
      <c r="E12" s="81">
        <v>0</v>
      </c>
      <c r="F12" s="82"/>
      <c r="G12" s="82"/>
      <c r="H12" s="82"/>
      <c r="I12" s="82"/>
      <c r="J12" s="83"/>
      <c r="K12" s="83"/>
      <c r="L12" s="83"/>
      <c r="M12" s="59"/>
      <c r="N12" s="59"/>
      <c r="O12" s="59"/>
    </row>
    <row r="13" spans="1:15" ht="12" customHeight="1" x14ac:dyDescent="0.35">
      <c r="A13" s="80" t="s">
        <v>406</v>
      </c>
      <c r="B13" s="80" t="s">
        <v>405</v>
      </c>
      <c r="C13" s="80">
        <v>30</v>
      </c>
      <c r="D13" s="80" t="s">
        <v>592</v>
      </c>
      <c r="E13" s="80">
        <v>30</v>
      </c>
      <c r="F13" s="82"/>
      <c r="G13" s="82"/>
      <c r="H13" s="82"/>
      <c r="I13" s="82"/>
      <c r="J13" s="99"/>
      <c r="K13" s="99"/>
      <c r="L13" s="99"/>
      <c r="M13" s="59"/>
      <c r="N13" s="59"/>
      <c r="O13" s="59"/>
    </row>
    <row r="14" spans="1:15" ht="12" customHeight="1" x14ac:dyDescent="0.35">
      <c r="A14" s="81" t="s">
        <v>342</v>
      </c>
      <c r="B14" s="81" t="s">
        <v>25</v>
      </c>
      <c r="C14" s="81">
        <v>10</v>
      </c>
      <c r="D14" s="81"/>
      <c r="E14" s="81">
        <v>10</v>
      </c>
      <c r="F14" s="79"/>
      <c r="G14" s="79"/>
      <c r="H14" s="79"/>
      <c r="I14" s="82"/>
      <c r="J14" s="99"/>
      <c r="K14" s="99"/>
      <c r="L14" s="83"/>
      <c r="M14" s="59"/>
      <c r="N14" s="59"/>
      <c r="O14" s="59"/>
    </row>
    <row r="15" spans="1:15" ht="12" customHeight="1" x14ac:dyDescent="0.35">
      <c r="A15" s="84" t="s">
        <v>365</v>
      </c>
      <c r="B15" s="84" t="s">
        <v>624</v>
      </c>
      <c r="C15" s="94">
        <v>10</v>
      </c>
      <c r="D15" s="84"/>
      <c r="E15" s="84">
        <v>5</v>
      </c>
      <c r="F15" s="79"/>
      <c r="G15" s="79"/>
      <c r="H15" s="79"/>
      <c r="I15" s="82"/>
      <c r="J15" s="99"/>
      <c r="K15" s="99"/>
      <c r="L15" s="83"/>
      <c r="M15" s="59"/>
      <c r="N15" s="59"/>
      <c r="O15" s="59"/>
    </row>
    <row r="16" spans="1:15" ht="12" customHeight="1" x14ac:dyDescent="0.35">
      <c r="A16" s="80" t="s">
        <v>355</v>
      </c>
      <c r="B16" s="80" t="s">
        <v>57</v>
      </c>
      <c r="C16" s="80">
        <v>0</v>
      </c>
      <c r="D16" s="80"/>
      <c r="E16" s="80">
        <v>0</v>
      </c>
      <c r="F16" s="79"/>
      <c r="G16" s="79"/>
      <c r="H16" s="82"/>
      <c r="I16" s="82"/>
      <c r="J16" s="99"/>
      <c r="K16" s="83"/>
      <c r="L16" s="83"/>
      <c r="M16" s="60"/>
      <c r="N16" s="60"/>
      <c r="O16" s="60"/>
    </row>
    <row r="17" spans="1:15" ht="12" customHeight="1" x14ac:dyDescent="0.35">
      <c r="A17" s="81" t="s">
        <v>341</v>
      </c>
      <c r="B17" s="81" t="s">
        <v>404</v>
      </c>
      <c r="C17" s="81">
        <v>0</v>
      </c>
      <c r="D17" s="81"/>
      <c r="E17" s="81">
        <v>0</v>
      </c>
      <c r="F17" s="79"/>
      <c r="G17" s="79"/>
      <c r="H17" s="82"/>
      <c r="I17" s="82"/>
      <c r="J17" s="99"/>
      <c r="K17" s="83"/>
      <c r="L17" s="83"/>
      <c r="M17" s="59"/>
      <c r="N17" s="59"/>
      <c r="O17" s="59"/>
    </row>
    <row r="18" spans="1:15" ht="12" customHeight="1" x14ac:dyDescent="0.35">
      <c r="A18" s="80" t="s">
        <v>340</v>
      </c>
      <c r="B18" s="80" t="s">
        <v>65</v>
      </c>
      <c r="C18" s="80">
        <v>0</v>
      </c>
      <c r="D18" s="80"/>
      <c r="E18" s="80">
        <v>0</v>
      </c>
      <c r="F18" s="261"/>
      <c r="G18" s="261"/>
      <c r="H18" s="82"/>
      <c r="I18" s="80"/>
      <c r="J18" s="101"/>
      <c r="K18" s="83"/>
      <c r="L18" s="101"/>
    </row>
    <row r="19" spans="1:15" ht="12" customHeight="1" x14ac:dyDescent="0.35">
      <c r="A19" s="81" t="s">
        <v>339</v>
      </c>
      <c r="B19" s="81" t="s">
        <v>48</v>
      </c>
      <c r="C19" s="81">
        <v>0</v>
      </c>
      <c r="D19" s="81"/>
      <c r="E19" s="81">
        <v>0</v>
      </c>
      <c r="F19" s="79"/>
      <c r="G19" s="79"/>
      <c r="H19" s="82"/>
      <c r="I19" s="82"/>
      <c r="J19" s="99"/>
      <c r="K19" s="83"/>
      <c r="L19" s="83"/>
    </row>
    <row r="20" spans="1:15" ht="12" customHeight="1" x14ac:dyDescent="0.35">
      <c r="A20" s="80" t="s">
        <v>347</v>
      </c>
      <c r="B20" s="80" t="s">
        <v>30</v>
      </c>
      <c r="C20" s="80">
        <v>4.95</v>
      </c>
      <c r="D20" s="80"/>
      <c r="E20" s="80">
        <v>3</v>
      </c>
      <c r="F20" s="79" t="s">
        <v>591</v>
      </c>
      <c r="G20" s="72" t="s">
        <v>590</v>
      </c>
      <c r="H20" s="82"/>
      <c r="I20" s="82"/>
      <c r="J20" s="88"/>
      <c r="K20" s="83"/>
      <c r="L20" s="83"/>
    </row>
    <row r="21" spans="1:15" ht="12" customHeight="1" x14ac:dyDescent="0.35">
      <c r="A21" s="81" t="s">
        <v>354</v>
      </c>
      <c r="B21" s="81" t="s">
        <v>403</v>
      </c>
      <c r="C21" s="81">
        <v>0</v>
      </c>
      <c r="D21" s="81"/>
      <c r="E21" s="81">
        <v>0</v>
      </c>
      <c r="F21" s="79"/>
      <c r="G21" s="79"/>
      <c r="H21" s="82"/>
      <c r="I21" s="82"/>
      <c r="J21" s="99"/>
      <c r="K21" s="83"/>
      <c r="L21" s="83"/>
    </row>
    <row r="22" spans="1:15" ht="12" customHeight="1" x14ac:dyDescent="0.35">
      <c r="A22" s="80" t="s">
        <v>362</v>
      </c>
      <c r="B22" s="80" t="s">
        <v>198</v>
      </c>
      <c r="C22" s="80">
        <v>10.92</v>
      </c>
      <c r="D22" s="80"/>
      <c r="E22" s="80">
        <v>10</v>
      </c>
      <c r="F22" s="79"/>
      <c r="G22" s="72" t="s">
        <v>589</v>
      </c>
      <c r="H22" s="82"/>
      <c r="I22" s="82"/>
      <c r="J22" s="88"/>
      <c r="K22" s="83"/>
      <c r="L22" s="83"/>
    </row>
    <row r="23" spans="1:15" ht="12" customHeight="1" x14ac:dyDescent="0.35">
      <c r="A23" s="81" t="s">
        <v>402</v>
      </c>
      <c r="B23" s="81" t="s">
        <v>401</v>
      </c>
      <c r="C23" s="81">
        <v>10</v>
      </c>
      <c r="D23" s="81"/>
      <c r="E23" s="81">
        <v>10</v>
      </c>
      <c r="F23" s="79"/>
      <c r="G23" s="79"/>
      <c r="H23" s="82"/>
      <c r="I23" s="82"/>
      <c r="J23" s="99"/>
      <c r="K23" s="83"/>
      <c r="L23" s="83"/>
    </row>
    <row r="24" spans="1:15" ht="12" customHeight="1" x14ac:dyDescent="0.35">
      <c r="A24" s="80" t="s">
        <v>338</v>
      </c>
      <c r="B24" s="80" t="s">
        <v>400</v>
      </c>
      <c r="C24" s="80">
        <v>0</v>
      </c>
      <c r="D24" s="80"/>
      <c r="E24" s="80">
        <v>0</v>
      </c>
      <c r="F24" s="79"/>
      <c r="G24" s="79"/>
      <c r="H24" s="79"/>
      <c r="I24" s="82"/>
      <c r="J24" s="99"/>
      <c r="K24" s="99"/>
      <c r="L24" s="83"/>
    </row>
    <row r="25" spans="1:15" ht="12" customHeight="1" x14ac:dyDescent="0.35">
      <c r="A25" s="81" t="s">
        <v>399</v>
      </c>
      <c r="B25" s="81" t="s">
        <v>398</v>
      </c>
      <c r="C25" s="81">
        <v>0</v>
      </c>
      <c r="D25" s="81"/>
      <c r="E25" s="81">
        <v>0</v>
      </c>
      <c r="F25" s="79"/>
      <c r="G25" s="79"/>
      <c r="H25" s="82"/>
      <c r="I25" s="82"/>
      <c r="J25" s="99"/>
      <c r="K25" s="83"/>
      <c r="L25" s="83"/>
    </row>
    <row r="26" spans="1:15" ht="12" customHeight="1" x14ac:dyDescent="0.35">
      <c r="A26" s="80" t="s">
        <v>397</v>
      </c>
      <c r="B26" s="80" t="s">
        <v>396</v>
      </c>
      <c r="C26" s="80">
        <v>15</v>
      </c>
      <c r="D26" s="80"/>
      <c r="E26" s="80">
        <v>5</v>
      </c>
      <c r="F26" s="79"/>
      <c r="G26" s="79"/>
      <c r="H26" s="79"/>
      <c r="I26" s="82"/>
      <c r="J26" s="99"/>
      <c r="K26" s="91"/>
      <c r="L26" s="83"/>
    </row>
    <row r="27" spans="1:15" ht="12" customHeight="1" x14ac:dyDescent="0.35">
      <c r="A27" s="81" t="s">
        <v>336</v>
      </c>
      <c r="B27" s="81" t="s">
        <v>76</v>
      </c>
      <c r="C27" s="81">
        <v>8</v>
      </c>
      <c r="D27" s="81"/>
      <c r="E27" s="81">
        <v>5</v>
      </c>
      <c r="F27" s="79" t="s">
        <v>588</v>
      </c>
      <c r="G27" s="79"/>
      <c r="H27" s="79"/>
      <c r="I27" s="82"/>
      <c r="J27" s="99"/>
      <c r="K27" s="91"/>
      <c r="L27" s="83"/>
    </row>
    <row r="28" spans="1:15" ht="12" customHeight="1" x14ac:dyDescent="0.35">
      <c r="A28" s="80" t="s">
        <v>335</v>
      </c>
      <c r="B28" s="80" t="s">
        <v>78</v>
      </c>
      <c r="C28" s="80">
        <v>0</v>
      </c>
      <c r="D28" s="80"/>
      <c r="E28" s="80">
        <v>0</v>
      </c>
      <c r="F28" s="95" t="s">
        <v>587</v>
      </c>
      <c r="G28" s="73" t="s">
        <v>586</v>
      </c>
      <c r="H28" s="79"/>
      <c r="I28" s="82"/>
      <c r="J28" s="88"/>
      <c r="K28" s="91"/>
      <c r="L28" s="83"/>
    </row>
    <row r="29" spans="1:15" ht="12" customHeight="1" x14ac:dyDescent="0.35">
      <c r="A29" s="81" t="s">
        <v>334</v>
      </c>
      <c r="B29" s="81" t="s">
        <v>99</v>
      </c>
      <c r="C29" s="81">
        <v>16.5</v>
      </c>
      <c r="D29" s="81"/>
      <c r="E29" s="81">
        <v>10</v>
      </c>
      <c r="F29" s="79"/>
      <c r="G29" s="79"/>
      <c r="H29" s="79"/>
      <c r="I29" s="82"/>
      <c r="J29" s="79"/>
      <c r="K29" s="91"/>
      <c r="L29" s="83"/>
    </row>
    <row r="30" spans="1:15" ht="12" customHeight="1" x14ac:dyDescent="0.35">
      <c r="A30" s="80" t="s">
        <v>395</v>
      </c>
      <c r="B30" s="80" t="s">
        <v>394</v>
      </c>
      <c r="C30" s="80">
        <v>10</v>
      </c>
      <c r="D30" s="80"/>
      <c r="E30" s="80">
        <v>10</v>
      </c>
      <c r="F30" s="79"/>
      <c r="G30" s="75"/>
      <c r="H30" s="79"/>
      <c r="I30" s="82"/>
      <c r="J30" s="71"/>
      <c r="K30" s="91"/>
      <c r="L30" s="83"/>
    </row>
    <row r="31" spans="1:15" ht="12" customHeight="1" x14ac:dyDescent="0.35">
      <c r="A31" s="81" t="s">
        <v>393</v>
      </c>
      <c r="B31" s="81" t="s">
        <v>392</v>
      </c>
      <c r="C31" s="81">
        <v>0</v>
      </c>
      <c r="D31" s="81"/>
      <c r="E31" s="81">
        <v>0</v>
      </c>
      <c r="F31" s="79"/>
      <c r="G31" s="79"/>
      <c r="H31" s="79"/>
      <c r="I31" s="82"/>
      <c r="J31" s="99"/>
      <c r="K31" s="91"/>
      <c r="L31" s="83"/>
    </row>
    <row r="32" spans="1:15" ht="12" customHeight="1" x14ac:dyDescent="0.35">
      <c r="A32" s="84" t="s">
        <v>361</v>
      </c>
      <c r="B32" s="84" t="s">
        <v>625</v>
      </c>
      <c r="C32" s="84">
        <v>0</v>
      </c>
      <c r="D32" s="84"/>
      <c r="E32" s="84">
        <v>0</v>
      </c>
      <c r="F32" s="79"/>
      <c r="G32" s="79"/>
      <c r="H32" s="79"/>
      <c r="I32" s="82"/>
      <c r="J32" s="99"/>
      <c r="K32" s="91"/>
      <c r="L32" s="83"/>
    </row>
    <row r="33" spans="1:12" ht="12" customHeight="1" x14ac:dyDescent="0.35">
      <c r="A33" s="80" t="s">
        <v>364</v>
      </c>
      <c r="B33" s="80" t="s">
        <v>391</v>
      </c>
      <c r="C33" s="80">
        <v>10</v>
      </c>
      <c r="D33" s="80"/>
      <c r="E33" s="80">
        <v>8</v>
      </c>
      <c r="F33" s="79"/>
      <c r="G33" s="79"/>
      <c r="H33" s="79"/>
      <c r="I33" s="82"/>
      <c r="J33" s="99"/>
      <c r="K33" s="91"/>
      <c r="L33" s="83"/>
    </row>
    <row r="34" spans="1:12" ht="12" customHeight="1" x14ac:dyDescent="0.35">
      <c r="A34" s="81" t="s">
        <v>390</v>
      </c>
      <c r="B34" s="81" t="s">
        <v>389</v>
      </c>
      <c r="C34" s="81">
        <v>9</v>
      </c>
      <c r="D34" s="81"/>
      <c r="E34" s="81">
        <v>10</v>
      </c>
      <c r="F34" s="79"/>
      <c r="G34" s="70" t="s">
        <v>585</v>
      </c>
      <c r="H34" s="79"/>
      <c r="I34" s="82"/>
      <c r="J34" s="92"/>
      <c r="K34" s="91"/>
      <c r="L34" s="83"/>
    </row>
    <row r="35" spans="1:12" ht="12" customHeight="1" x14ac:dyDescent="0.35">
      <c r="A35" s="80" t="s">
        <v>584</v>
      </c>
      <c r="B35" s="80" t="s">
        <v>208</v>
      </c>
      <c r="C35" s="80">
        <v>0</v>
      </c>
      <c r="D35" s="80"/>
      <c r="E35" s="80">
        <v>0</v>
      </c>
      <c r="F35" s="79"/>
      <c r="G35" s="79"/>
      <c r="H35" s="79"/>
      <c r="I35" s="79"/>
      <c r="J35" s="99"/>
      <c r="K35" s="99"/>
      <c r="L35" s="99"/>
    </row>
    <row r="36" spans="1:12" ht="12" customHeight="1" x14ac:dyDescent="0.35">
      <c r="A36" s="81" t="s">
        <v>332</v>
      </c>
      <c r="B36" s="81" t="s">
        <v>388</v>
      </c>
      <c r="C36" s="81">
        <v>0</v>
      </c>
      <c r="D36" s="81"/>
      <c r="E36" s="81">
        <v>0</v>
      </c>
      <c r="F36" s="79"/>
      <c r="G36" s="79"/>
      <c r="H36" s="79"/>
      <c r="I36" s="82"/>
      <c r="J36" s="99"/>
      <c r="K36" s="99"/>
      <c r="L36" s="83"/>
    </row>
    <row r="37" spans="1:12" ht="12" customHeight="1" x14ac:dyDescent="0.35">
      <c r="A37" s="80" t="s">
        <v>359</v>
      </c>
      <c r="B37" s="80" t="s">
        <v>118</v>
      </c>
      <c r="C37" s="80">
        <v>10</v>
      </c>
      <c r="D37" s="80"/>
      <c r="E37" s="80">
        <v>5</v>
      </c>
      <c r="F37" s="79"/>
      <c r="G37" s="79"/>
      <c r="H37" s="79"/>
      <c r="I37" s="82"/>
      <c r="J37" s="99"/>
      <c r="K37" s="99"/>
      <c r="L37" s="83"/>
    </row>
    <row r="38" spans="1:12" ht="12" customHeight="1" x14ac:dyDescent="0.35">
      <c r="A38" s="81" t="s">
        <v>387</v>
      </c>
      <c r="B38" s="81" t="s">
        <v>386</v>
      </c>
      <c r="C38" s="81">
        <v>10</v>
      </c>
      <c r="D38" s="81"/>
      <c r="E38" s="81">
        <v>10</v>
      </c>
      <c r="F38" s="79"/>
      <c r="G38" s="79"/>
      <c r="H38" s="79"/>
      <c r="I38" s="82"/>
      <c r="J38" s="99"/>
      <c r="K38" s="99"/>
      <c r="L38" s="83"/>
    </row>
    <row r="39" spans="1:12" ht="12" customHeight="1" x14ac:dyDescent="0.35">
      <c r="A39" s="80" t="s">
        <v>331</v>
      </c>
      <c r="B39" s="80" t="s">
        <v>512</v>
      </c>
      <c r="C39" s="80">
        <v>0</v>
      </c>
      <c r="D39" s="80"/>
      <c r="E39" s="80">
        <v>0</v>
      </c>
      <c r="F39" s="79"/>
      <c r="G39" s="79"/>
      <c r="H39" s="79"/>
      <c r="I39" s="82"/>
      <c r="J39" s="99"/>
      <c r="K39" s="99"/>
      <c r="L39" s="83"/>
    </row>
    <row r="40" spans="1:12" ht="12" customHeight="1" x14ac:dyDescent="0.35">
      <c r="A40" s="81" t="s">
        <v>583</v>
      </c>
      <c r="B40" s="81" t="s">
        <v>115</v>
      </c>
      <c r="C40" s="81">
        <v>10</v>
      </c>
      <c r="D40" s="81"/>
      <c r="E40" s="81">
        <v>0</v>
      </c>
      <c r="F40" s="79"/>
      <c r="G40" s="79"/>
      <c r="H40" s="79"/>
      <c r="I40" s="82"/>
      <c r="J40" s="99"/>
      <c r="K40" s="99"/>
      <c r="L40" s="83"/>
    </row>
    <row r="41" spans="1:12" ht="12" customHeight="1" x14ac:dyDescent="0.35">
      <c r="A41" s="80" t="s">
        <v>385</v>
      </c>
      <c r="B41" s="80" t="s">
        <v>582</v>
      </c>
      <c r="C41" s="80">
        <v>10</v>
      </c>
      <c r="D41" s="80"/>
      <c r="E41" s="80">
        <v>5</v>
      </c>
      <c r="F41" s="79"/>
      <c r="G41" s="79"/>
      <c r="H41" s="79"/>
      <c r="I41" s="82"/>
      <c r="J41" s="99"/>
      <c r="K41" s="99"/>
      <c r="L41" s="83"/>
    </row>
    <row r="42" spans="1:12" ht="12" customHeight="1" x14ac:dyDescent="0.35">
      <c r="A42" s="97" t="s">
        <v>425</v>
      </c>
      <c r="B42" s="97" t="s">
        <v>291</v>
      </c>
      <c r="C42" s="97">
        <v>5</v>
      </c>
      <c r="D42" s="97"/>
      <c r="E42" s="97">
        <v>5</v>
      </c>
      <c r="F42" s="79"/>
      <c r="G42" s="79"/>
      <c r="H42" s="79"/>
      <c r="I42" s="82"/>
      <c r="J42" s="99"/>
      <c r="K42" s="99"/>
      <c r="L42" s="83"/>
    </row>
    <row r="43" spans="1:12" ht="12" customHeight="1" x14ac:dyDescent="0.35">
      <c r="A43" s="81" t="s">
        <v>384</v>
      </c>
      <c r="B43" s="81" t="s">
        <v>247</v>
      </c>
      <c r="C43" s="81">
        <v>0</v>
      </c>
      <c r="D43" s="81"/>
      <c r="E43" s="81">
        <v>0</v>
      </c>
      <c r="F43" s="79"/>
      <c r="G43" s="79"/>
      <c r="H43" s="79"/>
      <c r="I43" s="82"/>
      <c r="J43" s="99"/>
      <c r="K43" s="99"/>
      <c r="L43" s="83"/>
    </row>
    <row r="44" spans="1:12" ht="12" customHeight="1" x14ac:dyDescent="0.35">
      <c r="A44" s="80" t="s">
        <v>330</v>
      </c>
      <c r="B44" s="80" t="s">
        <v>61</v>
      </c>
      <c r="C44" s="94">
        <v>0</v>
      </c>
      <c r="D44" s="98" t="s">
        <v>614</v>
      </c>
      <c r="E44" s="80">
        <v>6</v>
      </c>
      <c r="F44" s="79"/>
      <c r="G44" s="79"/>
      <c r="H44" s="79"/>
      <c r="I44" s="82"/>
      <c r="J44" s="91"/>
      <c r="K44" s="99"/>
      <c r="L44" s="83"/>
    </row>
    <row r="45" spans="1:12" ht="12" customHeight="1" x14ac:dyDescent="0.35">
      <c r="A45" s="81" t="s">
        <v>329</v>
      </c>
      <c r="B45" s="81" t="s">
        <v>383</v>
      </c>
      <c r="C45" s="81">
        <v>0</v>
      </c>
      <c r="D45" s="81"/>
      <c r="E45" s="81">
        <v>0</v>
      </c>
      <c r="F45" s="79"/>
      <c r="G45" s="79"/>
      <c r="H45" s="79"/>
      <c r="I45" s="82"/>
      <c r="J45" s="99"/>
      <c r="K45" s="99"/>
      <c r="L45" s="83"/>
    </row>
    <row r="46" spans="1:12" ht="12" customHeight="1" x14ac:dyDescent="0.35">
      <c r="A46" s="80" t="s">
        <v>328</v>
      </c>
      <c r="B46" s="80" t="s">
        <v>23</v>
      </c>
      <c r="C46" s="80">
        <v>0</v>
      </c>
      <c r="D46" s="80"/>
      <c r="E46" s="80">
        <v>0</v>
      </c>
      <c r="F46" s="79"/>
      <c r="G46" s="79"/>
      <c r="H46" s="79"/>
      <c r="I46" s="82"/>
      <c r="J46" s="99"/>
      <c r="K46" s="99"/>
      <c r="L46" s="83"/>
    </row>
    <row r="47" spans="1:12" ht="12" customHeight="1" x14ac:dyDescent="0.35">
      <c r="A47" s="81" t="s">
        <v>327</v>
      </c>
      <c r="B47" s="81" t="s">
        <v>121</v>
      </c>
      <c r="C47" s="81">
        <v>20</v>
      </c>
      <c r="D47" s="81"/>
      <c r="E47" s="81">
        <v>10</v>
      </c>
      <c r="F47" s="79"/>
      <c r="G47" s="79"/>
      <c r="H47" s="79"/>
      <c r="I47" s="82"/>
      <c r="J47" s="99"/>
      <c r="K47" s="99"/>
      <c r="L47" s="83"/>
    </row>
    <row r="48" spans="1:12" ht="12" customHeight="1" x14ac:dyDescent="0.35">
      <c r="A48" s="80" t="s">
        <v>382</v>
      </c>
      <c r="B48" s="80" t="s">
        <v>292</v>
      </c>
      <c r="C48" s="80">
        <v>15</v>
      </c>
      <c r="D48" s="80"/>
      <c r="E48" s="80">
        <v>15</v>
      </c>
      <c r="F48" s="79"/>
      <c r="G48" s="79"/>
      <c r="H48" s="79"/>
      <c r="I48" s="82"/>
      <c r="J48" s="99"/>
      <c r="K48" s="99"/>
      <c r="L48" s="83"/>
    </row>
    <row r="49" spans="1:12" ht="12" customHeight="1" x14ac:dyDescent="0.35">
      <c r="A49" s="81" t="s">
        <v>350</v>
      </c>
      <c r="B49" s="81" t="s">
        <v>124</v>
      </c>
      <c r="C49" s="81">
        <v>10</v>
      </c>
      <c r="D49" s="81"/>
      <c r="E49" s="81">
        <v>10</v>
      </c>
      <c r="F49" s="79"/>
      <c r="G49" s="79"/>
      <c r="H49" s="79"/>
      <c r="I49" s="82"/>
      <c r="J49" s="99"/>
      <c r="K49" s="99"/>
      <c r="L49" s="83"/>
    </row>
    <row r="50" spans="1:12" ht="12" customHeight="1" x14ac:dyDescent="0.35">
      <c r="A50" s="80" t="s">
        <v>357</v>
      </c>
      <c r="B50" s="80" t="s">
        <v>381</v>
      </c>
      <c r="C50" s="80">
        <v>10</v>
      </c>
      <c r="D50" s="80"/>
      <c r="E50" s="80">
        <v>0</v>
      </c>
      <c r="F50" s="79"/>
      <c r="G50" s="79"/>
      <c r="H50" s="79"/>
      <c r="I50" s="82"/>
      <c r="J50" s="99"/>
      <c r="K50" s="99"/>
      <c r="L50" s="83"/>
    </row>
    <row r="51" spans="1:12" ht="12" customHeight="1" x14ac:dyDescent="0.35">
      <c r="A51" s="97" t="s">
        <v>424</v>
      </c>
      <c r="B51" s="97" t="s">
        <v>305</v>
      </c>
      <c r="C51" s="97">
        <v>0</v>
      </c>
      <c r="D51" s="97"/>
      <c r="E51" s="97">
        <v>0</v>
      </c>
      <c r="F51" s="79"/>
      <c r="G51" s="79"/>
      <c r="H51" s="79"/>
      <c r="I51" s="82"/>
      <c r="J51" s="99"/>
      <c r="K51" s="99"/>
      <c r="L51" s="99"/>
    </row>
    <row r="52" spans="1:12" ht="12" customHeight="1" x14ac:dyDescent="0.35">
      <c r="A52" s="81" t="s">
        <v>326</v>
      </c>
      <c r="B52" s="81" t="s">
        <v>14</v>
      </c>
      <c r="C52" s="81">
        <v>0</v>
      </c>
      <c r="D52" s="81"/>
      <c r="E52" s="81">
        <v>0</v>
      </c>
      <c r="F52" s="79"/>
      <c r="G52" s="79"/>
      <c r="H52" s="79"/>
      <c r="I52" s="82"/>
      <c r="J52" s="99"/>
      <c r="K52" s="99"/>
      <c r="L52" s="99"/>
    </row>
    <row r="53" spans="1:12" ht="12" customHeight="1" x14ac:dyDescent="0.35">
      <c r="A53" s="97" t="s">
        <v>507</v>
      </c>
      <c r="B53" s="97" t="s">
        <v>508</v>
      </c>
      <c r="C53" s="97">
        <v>12</v>
      </c>
      <c r="D53" s="97"/>
      <c r="E53" s="97">
        <v>12</v>
      </c>
      <c r="F53" s="79"/>
      <c r="G53" s="79"/>
      <c r="H53" s="79"/>
      <c r="I53" s="79"/>
      <c r="J53" s="99"/>
      <c r="K53" s="99"/>
      <c r="L53" s="99"/>
    </row>
    <row r="54" spans="1:12" ht="12" customHeight="1" x14ac:dyDescent="0.35">
      <c r="A54" s="80" t="s">
        <v>137</v>
      </c>
      <c r="B54" s="80" t="s">
        <v>137</v>
      </c>
      <c r="C54" s="80">
        <v>0</v>
      </c>
      <c r="D54" s="80"/>
      <c r="E54" s="80">
        <v>0</v>
      </c>
      <c r="F54" s="79"/>
      <c r="G54" s="79"/>
      <c r="H54" s="79"/>
      <c r="I54" s="79"/>
      <c r="J54" s="99"/>
      <c r="K54" s="99"/>
      <c r="L54" s="99"/>
    </row>
    <row r="55" spans="1:12" ht="12" customHeight="1" x14ac:dyDescent="0.35">
      <c r="A55" s="81" t="s">
        <v>626</v>
      </c>
      <c r="B55" s="81" t="s">
        <v>627</v>
      </c>
      <c r="C55" s="81">
        <v>10</v>
      </c>
      <c r="D55" s="81"/>
      <c r="E55" s="81">
        <v>5</v>
      </c>
      <c r="F55" s="79"/>
      <c r="G55" s="79"/>
      <c r="H55" s="79"/>
      <c r="I55" s="79"/>
      <c r="J55" s="99"/>
      <c r="K55" s="99"/>
      <c r="L55" s="99"/>
    </row>
    <row r="56" spans="1:12" ht="12" customHeight="1" x14ac:dyDescent="0.35">
      <c r="A56" s="80"/>
      <c r="B56" s="80"/>
      <c r="C56" s="80"/>
      <c r="D56" s="80"/>
      <c r="E56" s="80"/>
      <c r="F56" s="79"/>
      <c r="G56" s="79"/>
      <c r="H56" s="79"/>
      <c r="I56" s="79"/>
      <c r="J56" s="99"/>
      <c r="K56" s="99"/>
      <c r="L56" s="99"/>
    </row>
    <row r="57" spans="1:12" ht="12" customHeight="1" x14ac:dyDescent="0.35">
      <c r="A57" s="90"/>
      <c r="B57" s="90"/>
      <c r="C57" s="77"/>
      <c r="D57" s="99"/>
      <c r="E57" s="99"/>
      <c r="F57" s="99"/>
      <c r="G57" s="99"/>
      <c r="H57" s="99"/>
      <c r="I57" s="99"/>
      <c r="J57" s="99"/>
      <c r="K57" s="99"/>
      <c r="L57" s="99"/>
    </row>
    <row r="58" spans="1:12" ht="12" customHeight="1" x14ac:dyDescent="0.35">
      <c r="A58" s="79" t="s">
        <v>628</v>
      </c>
      <c r="B58" s="79"/>
      <c r="C58" s="79"/>
      <c r="D58" s="78"/>
      <c r="E58" s="79"/>
      <c r="F58" s="79"/>
      <c r="G58" s="79"/>
      <c r="H58" s="74" t="s">
        <v>380</v>
      </c>
      <c r="I58" s="79"/>
      <c r="J58" s="79"/>
      <c r="K58" s="89"/>
      <c r="L58" s="76" t="s">
        <v>629</v>
      </c>
    </row>
    <row r="59" spans="1:12" ht="12" customHeight="1" x14ac:dyDescent="0.35">
      <c r="A59" s="82" t="s">
        <v>630</v>
      </c>
      <c r="B59" s="100"/>
      <c r="C59" s="100"/>
      <c r="D59" s="100"/>
      <c r="E59" s="100"/>
      <c r="F59" s="87"/>
      <c r="G59" s="79"/>
      <c r="H59" s="79"/>
      <c r="I59" s="79"/>
      <c r="J59" s="79"/>
      <c r="K59" s="89"/>
      <c r="L59" s="89"/>
    </row>
    <row r="60" spans="1:12" ht="12" customHeight="1" x14ac:dyDescent="0.35">
      <c r="A60" s="262" t="s">
        <v>581</v>
      </c>
      <c r="B60" s="262"/>
      <c r="C60" s="262"/>
      <c r="D60" s="262"/>
      <c r="E60" s="262"/>
      <c r="F60" s="262"/>
      <c r="G60" s="262"/>
      <c r="H60" s="262"/>
      <c r="I60" s="262"/>
      <c r="J60" s="262"/>
      <c r="K60" s="89"/>
      <c r="L60" s="89"/>
    </row>
    <row r="61" spans="1:12" ht="12" customHeight="1" x14ac:dyDescent="0.35">
      <c r="A61" s="262" t="s">
        <v>580</v>
      </c>
      <c r="B61" s="262"/>
      <c r="C61" s="262"/>
      <c r="D61" s="262"/>
      <c r="E61" s="262"/>
      <c r="F61" s="262"/>
      <c r="G61" s="262"/>
      <c r="H61" s="262"/>
      <c r="I61" s="262"/>
      <c r="J61" s="262"/>
      <c r="K61" s="89"/>
      <c r="L61" s="89"/>
    </row>
    <row r="62" spans="1:12" ht="12" customHeight="1" x14ac:dyDescent="0.35">
      <c r="A62" s="262" t="s">
        <v>579</v>
      </c>
      <c r="B62" s="262"/>
      <c r="C62" s="262"/>
      <c r="D62" s="262"/>
      <c r="E62" s="262"/>
      <c r="F62" s="262"/>
      <c r="G62" s="262"/>
      <c r="H62" s="262"/>
      <c r="I62" s="262"/>
      <c r="J62" s="262"/>
      <c r="K62" s="89"/>
      <c r="L62" s="89"/>
    </row>
    <row r="63" spans="1:12" x14ac:dyDescent="0.35">
      <c r="A63" s="260" t="s">
        <v>578</v>
      </c>
      <c r="B63" s="260"/>
      <c r="C63" s="260"/>
      <c r="D63" s="260"/>
      <c r="E63" s="260"/>
      <c r="F63" s="260"/>
      <c r="G63" s="260"/>
      <c r="H63" s="260"/>
      <c r="I63" s="260"/>
      <c r="J63" s="260"/>
      <c r="K63" s="89"/>
      <c r="L63" s="89"/>
    </row>
    <row r="64" spans="1:12" x14ac:dyDescent="0.35">
      <c r="A64" s="79" t="s">
        <v>577</v>
      </c>
      <c r="B64" s="89"/>
      <c r="C64" s="89"/>
      <c r="D64" s="89"/>
      <c r="E64" s="89"/>
      <c r="F64" s="89"/>
      <c r="G64" s="89"/>
      <c r="H64" s="89"/>
      <c r="I64" s="89"/>
      <c r="J64" s="89"/>
      <c r="K64" s="89"/>
      <c r="L64" s="89"/>
    </row>
    <row r="65" spans="1:12" x14ac:dyDescent="0.35">
      <c r="A65" s="79" t="s">
        <v>576</v>
      </c>
      <c r="B65" s="89"/>
      <c r="C65" s="89"/>
      <c r="D65" s="89"/>
      <c r="E65" s="89"/>
      <c r="F65" s="89"/>
      <c r="G65" s="89"/>
      <c r="H65" s="89"/>
      <c r="I65" s="89"/>
      <c r="J65" s="89"/>
      <c r="K65" s="102"/>
      <c r="L65" s="102"/>
    </row>
    <row r="66" spans="1:12" x14ac:dyDescent="0.35">
      <c r="A66" s="79" t="s">
        <v>575</v>
      </c>
      <c r="B66" s="89"/>
      <c r="C66" s="89"/>
      <c r="D66" s="89"/>
      <c r="E66" s="89"/>
      <c r="F66" s="89"/>
      <c r="G66" s="89"/>
      <c r="H66" s="89"/>
      <c r="I66" s="89"/>
      <c r="J66" s="89"/>
      <c r="K66" s="102"/>
      <c r="L66" s="102"/>
    </row>
    <row r="67" spans="1:12" x14ac:dyDescent="0.35">
      <c r="A67" s="82" t="s">
        <v>615</v>
      </c>
      <c r="B67" s="87"/>
      <c r="C67" s="87"/>
      <c r="D67" s="87"/>
      <c r="E67" s="87"/>
      <c r="F67" s="87"/>
      <c r="G67" s="87"/>
      <c r="H67" s="87"/>
      <c r="I67" s="87"/>
      <c r="J67" s="87"/>
      <c r="K67" s="102"/>
      <c r="L67" s="102"/>
    </row>
  </sheetData>
  <mergeCells count="5">
    <mergeCell ref="A63:J63"/>
    <mergeCell ref="F18:G18"/>
    <mergeCell ref="A60:J60"/>
    <mergeCell ref="A61:J61"/>
    <mergeCell ref="A62:J62"/>
  </mergeCells>
  <hyperlinks>
    <hyperlink ref="H58" r:id="rId1" location="TaxTreatySubMenu" xr:uid="{00000000-0004-0000-0000-000000000000}"/>
    <hyperlink ref="L58" r:id="rId2" xr:uid="{00000000-0004-0000-0000-000001000000}"/>
  </hyperlinks>
  <pageMargins left="0.7" right="0.7" top="0.75" bottom="0.75" header="0.3" footer="0.3"/>
  <customProperties>
    <customPr name="_pios_id" r:id="rId3"/>
    <customPr name="EpmWorksheetKeyString_GUID" r:id="rId4"/>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C893-0E15-48FF-85ED-DF33E1CFFCFA}">
  <dimension ref="A1:K16"/>
  <sheetViews>
    <sheetView workbookViewId="0">
      <selection activeCell="E14" sqref="E14"/>
    </sheetView>
  </sheetViews>
  <sheetFormatPr defaultRowHeight="14.5" x14ac:dyDescent="0.35"/>
  <cols>
    <col min="2" max="2" width="24.36328125" customWidth="1"/>
    <col min="3" max="3" width="10.6328125" bestFit="1" customWidth="1"/>
    <col min="4" max="4" width="12.6328125" bestFit="1" customWidth="1"/>
    <col min="5" max="5" width="10.81640625" bestFit="1" customWidth="1"/>
    <col min="10" max="10" width="13.36328125" style="120" bestFit="1" customWidth="1"/>
  </cols>
  <sheetData>
    <row r="1" spans="1:11" ht="41.5" x14ac:dyDescent="0.35">
      <c r="A1" s="111"/>
      <c r="B1" s="111"/>
      <c r="C1" s="111"/>
      <c r="D1" s="112" t="s">
        <v>446</v>
      </c>
      <c r="E1" s="113" t="s">
        <v>647</v>
      </c>
      <c r="F1" s="102"/>
      <c r="G1" s="114"/>
      <c r="H1" s="102"/>
    </row>
    <row r="2" spans="1:11" x14ac:dyDescent="0.35">
      <c r="A2" s="111" t="s">
        <v>8</v>
      </c>
      <c r="B2" s="115"/>
      <c r="C2" s="111" t="s">
        <v>447</v>
      </c>
      <c r="D2" s="116" t="s">
        <v>2</v>
      </c>
      <c r="E2" s="116" t="s">
        <v>2135</v>
      </c>
      <c r="F2" s="102"/>
      <c r="G2" s="114"/>
      <c r="H2" s="102"/>
    </row>
    <row r="3" spans="1:11" x14ac:dyDescent="0.35">
      <c r="A3" s="112">
        <v>105765</v>
      </c>
      <c r="B3" s="112" t="s">
        <v>162</v>
      </c>
      <c r="C3" s="142" t="s">
        <v>593</v>
      </c>
      <c r="D3" s="143">
        <v>26851608.550000001</v>
      </c>
      <c r="E3" s="145">
        <v>-260970.86</v>
      </c>
      <c r="F3" s="102"/>
      <c r="G3" s="114">
        <f>-E3/D3</f>
        <v>9.719002849086297E-3</v>
      </c>
      <c r="H3" s="61">
        <f>AVERAGE(G3:G6)</f>
        <v>8.8809244483993577E-2</v>
      </c>
    </row>
    <row r="4" spans="1:11" x14ac:dyDescent="0.35">
      <c r="A4" s="117"/>
      <c r="B4" s="117"/>
      <c r="C4" s="142" t="s">
        <v>594</v>
      </c>
      <c r="D4" s="254">
        <v>19701422.07</v>
      </c>
      <c r="E4" s="145">
        <v>-1016813.8</v>
      </c>
      <c r="F4" s="102"/>
      <c r="G4" s="114">
        <f>-E4/D4</f>
        <v>5.1611188085165467E-2</v>
      </c>
      <c r="H4" s="102"/>
    </row>
    <row r="5" spans="1:11" x14ac:dyDescent="0.35">
      <c r="A5" s="117"/>
      <c r="B5" s="117"/>
      <c r="C5" s="142" t="s">
        <v>595</v>
      </c>
      <c r="D5" s="254">
        <v>18352556.289999999</v>
      </c>
      <c r="E5" s="145">
        <v>-643600.72</v>
      </c>
      <c r="F5" s="102"/>
      <c r="G5" s="114">
        <f t="shared" ref="G5:G14" si="0">-E5/D5</f>
        <v>3.506872338817929E-2</v>
      </c>
      <c r="H5" s="61"/>
    </row>
    <row r="6" spans="1:11" x14ac:dyDescent="0.35">
      <c r="A6" s="117"/>
      <c r="B6" s="117"/>
      <c r="C6" s="142" t="s">
        <v>650</v>
      </c>
      <c r="D6" s="254">
        <v>4874061.1500000004</v>
      </c>
      <c r="E6" s="145">
        <v>-1261592.55</v>
      </c>
      <c r="F6" s="102"/>
      <c r="G6" s="114">
        <f t="shared" si="0"/>
        <v>0.25883806361354328</v>
      </c>
      <c r="H6" s="61"/>
    </row>
    <row r="7" spans="1:11" x14ac:dyDescent="0.35">
      <c r="A7" s="125">
        <v>105996</v>
      </c>
      <c r="B7" s="126" t="s">
        <v>168</v>
      </c>
      <c r="C7" s="142" t="s">
        <v>593</v>
      </c>
      <c r="D7" s="254">
        <v>63427093.950000003</v>
      </c>
      <c r="E7" s="145">
        <v>-3548953.06</v>
      </c>
      <c r="G7" s="114">
        <f>-E7/D7</f>
        <v>5.59532660095962E-2</v>
      </c>
      <c r="H7" s="61">
        <f>AVERAGE(G7:G10)</f>
        <v>4.8714601979951713E-2</v>
      </c>
      <c r="I7" s="114"/>
    </row>
    <row r="8" spans="1:11" x14ac:dyDescent="0.35">
      <c r="A8" s="124"/>
      <c r="B8" s="123"/>
      <c r="C8" s="142" t="s">
        <v>594</v>
      </c>
      <c r="D8" s="254">
        <v>28769074.059999999</v>
      </c>
      <c r="E8" s="145">
        <v>-1537901.35</v>
      </c>
      <c r="G8" s="114">
        <f>-E8/D8</f>
        <v>5.3456755222382024E-2</v>
      </c>
      <c r="H8" s="102"/>
    </row>
    <row r="9" spans="1:11" x14ac:dyDescent="0.35">
      <c r="A9" s="124"/>
      <c r="B9" s="123"/>
      <c r="C9" s="142" t="s">
        <v>595</v>
      </c>
      <c r="D9" s="254">
        <v>37894142.420000002</v>
      </c>
      <c r="E9" s="145">
        <v>-1085277.6599999999</v>
      </c>
      <c r="G9" s="114">
        <f>-E9/D9</f>
        <v>2.8639720829972008E-2</v>
      </c>
      <c r="H9" s="102"/>
    </row>
    <row r="10" spans="1:11" x14ac:dyDescent="0.35">
      <c r="A10" s="124"/>
      <c r="B10" s="123"/>
      <c r="C10" s="142" t="s">
        <v>650</v>
      </c>
      <c r="D10" s="254">
        <v>104777689.98999999</v>
      </c>
      <c r="E10" s="145">
        <v>-5952280.7800000003</v>
      </c>
      <c r="G10" s="114">
        <f>-E10/D10</f>
        <v>5.6808665857856641E-2</v>
      </c>
      <c r="H10" s="102"/>
    </row>
    <row r="11" spans="1:11" x14ac:dyDescent="0.35">
      <c r="A11" s="112">
        <v>126289</v>
      </c>
      <c r="B11" s="112" t="s">
        <v>309</v>
      </c>
      <c r="C11" s="142" t="s">
        <v>593</v>
      </c>
      <c r="D11" s="254">
        <v>3801010.06</v>
      </c>
      <c r="E11" s="145">
        <v>-159927.26</v>
      </c>
      <c r="F11" s="102"/>
      <c r="G11" s="114">
        <f t="shared" si="0"/>
        <v>4.207493731284679E-2</v>
      </c>
      <c r="H11" s="61">
        <f>AVERAGE(G11:G14)</f>
        <v>6.6977961486326038E-2</v>
      </c>
      <c r="K11" s="182"/>
    </row>
    <row r="12" spans="1:11" x14ac:dyDescent="0.35">
      <c r="A12" s="117"/>
      <c r="B12" s="117"/>
      <c r="C12" s="142" t="s">
        <v>594</v>
      </c>
      <c r="D12" s="254">
        <v>1358640.3</v>
      </c>
      <c r="E12" s="145">
        <v>-219759</v>
      </c>
      <c r="F12" s="102"/>
      <c r="G12" s="114">
        <f t="shared" si="0"/>
        <v>0.16174921353355998</v>
      </c>
      <c r="H12" s="102"/>
    </row>
    <row r="13" spans="1:11" x14ac:dyDescent="0.35">
      <c r="A13" s="117"/>
      <c r="B13" s="117"/>
      <c r="C13" s="142" t="s">
        <v>595</v>
      </c>
      <c r="D13" s="254">
        <v>2460897.09</v>
      </c>
      <c r="E13" s="145">
        <v>-44412.56</v>
      </c>
      <c r="F13" s="102"/>
      <c r="G13" s="114">
        <f t="shared" si="0"/>
        <v>1.8047304854994974E-2</v>
      </c>
      <c r="H13" s="102"/>
    </row>
    <row r="14" spans="1:11" x14ac:dyDescent="0.35">
      <c r="A14" s="117"/>
      <c r="B14" s="117"/>
      <c r="C14" s="142" t="s">
        <v>650</v>
      </c>
      <c r="D14" s="254">
        <v>4510000</v>
      </c>
      <c r="E14" s="145">
        <v>-207642.16</v>
      </c>
      <c r="F14" s="102"/>
      <c r="G14" s="114">
        <f t="shared" si="0"/>
        <v>4.604039024390244E-2</v>
      </c>
      <c r="H14" s="102"/>
    </row>
    <row r="16" spans="1:11" x14ac:dyDescent="0.35">
      <c r="A16" t="s">
        <v>618</v>
      </c>
      <c r="B16" t="s">
        <v>622</v>
      </c>
    </row>
  </sheetData>
  <pageMargins left="0.7" right="0.7" top="0.75" bottom="0.75" header="0.3" footer="0.3"/>
  <customProperties>
    <customPr name="_pios_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2D9B-DAA9-4B0E-86C9-D53FD8E72EDD}">
  <dimension ref="A1:Q599"/>
  <sheetViews>
    <sheetView tabSelected="1" workbookViewId="0">
      <pane xSplit="4" ySplit="6" topLeftCell="E572" activePane="bottomRight" state="frozen"/>
      <selection pane="topRight" activeCell="E1" sqref="E1"/>
      <selection pane="bottomLeft" activeCell="A7" sqref="A7"/>
      <selection pane="bottomRight" activeCell="F595" sqref="F595"/>
    </sheetView>
  </sheetViews>
  <sheetFormatPr defaultRowHeight="14.5" x14ac:dyDescent="0.35"/>
  <cols>
    <col min="1" max="1" width="7.453125" style="182" bestFit="1" customWidth="1"/>
    <col min="2" max="2" width="33.453125" style="182" bestFit="1" customWidth="1"/>
    <col min="3" max="3" width="10.26953125" style="182" bestFit="1" customWidth="1"/>
    <col min="4" max="4" width="12.08984375" style="182" bestFit="1" customWidth="1"/>
    <col min="5" max="5" width="19.36328125" style="182" bestFit="1" customWidth="1"/>
    <col min="6" max="6" width="16.6328125" style="182" bestFit="1" customWidth="1"/>
    <col min="7" max="7" width="19.36328125" style="182" bestFit="1" customWidth="1"/>
    <col min="8" max="8" width="16.6328125" style="182" bestFit="1" customWidth="1"/>
    <col min="9" max="9" width="2.6328125" customWidth="1"/>
    <col min="10" max="10" width="9.08984375" style="127"/>
    <col min="11" max="11" width="14.36328125" style="127" bestFit="1" customWidth="1"/>
    <col min="12" max="12" width="9.08984375" style="127"/>
    <col min="13" max="13" width="14.36328125" style="127" bestFit="1" customWidth="1"/>
    <col min="14" max="14" width="2.6328125" customWidth="1"/>
    <col min="15" max="15" width="11.81640625" bestFit="1" customWidth="1"/>
    <col min="16" max="17" width="15.6328125" customWidth="1"/>
  </cols>
  <sheetData>
    <row r="1" spans="1:17" x14ac:dyDescent="0.35">
      <c r="A1" s="205"/>
      <c r="B1" s="205"/>
      <c r="C1" s="205"/>
      <c r="D1" s="205" t="s">
        <v>447</v>
      </c>
      <c r="E1" s="215" t="s">
        <v>2132</v>
      </c>
      <c r="F1" s="215"/>
      <c r="G1" s="215"/>
      <c r="H1" s="215"/>
      <c r="P1" s="249" t="s">
        <v>1021</v>
      </c>
      <c r="Q1" s="249" t="s">
        <v>1024</v>
      </c>
    </row>
    <row r="2" spans="1:17" x14ac:dyDescent="0.35">
      <c r="A2" s="205"/>
      <c r="B2" s="205"/>
      <c r="C2" s="205"/>
      <c r="D2" s="115"/>
      <c r="E2" s="215" t="s">
        <v>2138</v>
      </c>
      <c r="F2" s="215"/>
      <c r="G2" s="215"/>
      <c r="H2" s="215"/>
      <c r="O2" t="s">
        <v>1022</v>
      </c>
      <c r="P2" s="120">
        <f>SUM(E:E)</f>
        <v>154805813.57000017</v>
      </c>
      <c r="Q2" s="256">
        <f>SUM(F:F)</f>
        <v>136910420.53000003</v>
      </c>
    </row>
    <row r="3" spans="1:17" ht="21.5" x14ac:dyDescent="0.35">
      <c r="A3" s="205"/>
      <c r="B3" s="205"/>
      <c r="C3" s="205"/>
      <c r="D3" s="205"/>
      <c r="E3" s="215" t="s">
        <v>446</v>
      </c>
      <c r="F3" s="215"/>
      <c r="G3" s="206" t="s">
        <v>647</v>
      </c>
      <c r="H3" s="206"/>
      <c r="O3" t="s">
        <v>1023</v>
      </c>
      <c r="P3" s="120">
        <f>-SUM(G:G)</f>
        <v>-420745.39999999991</v>
      </c>
      <c r="Q3" s="256">
        <f>-SUM(H:H)</f>
        <v>3429786.5999999978</v>
      </c>
    </row>
    <row r="4" spans="1:17" x14ac:dyDescent="0.35">
      <c r="A4" s="205"/>
      <c r="B4" s="205"/>
      <c r="C4" s="205"/>
      <c r="D4" s="205" t="s">
        <v>3</v>
      </c>
      <c r="E4" s="215">
        <v>1002</v>
      </c>
      <c r="F4" s="215">
        <v>2000</v>
      </c>
      <c r="G4" s="215">
        <v>1002</v>
      </c>
      <c r="H4" s="215">
        <v>2000</v>
      </c>
      <c r="O4" t="s">
        <v>648</v>
      </c>
      <c r="P4" s="114">
        <f>P3/P2</f>
        <v>-2.7178914686543541E-3</v>
      </c>
      <c r="Q4" s="255">
        <f>Q3/Q2</f>
        <v>2.5051318860338009E-2</v>
      </c>
    </row>
    <row r="5" spans="1:17" x14ac:dyDescent="0.35">
      <c r="A5" s="205"/>
      <c r="B5" s="205"/>
      <c r="C5" s="205"/>
      <c r="D5" s="115"/>
      <c r="E5" s="215" t="s">
        <v>6</v>
      </c>
      <c r="F5" s="215" t="s">
        <v>7</v>
      </c>
      <c r="G5" s="215" t="s">
        <v>6</v>
      </c>
      <c r="H5" s="215" t="s">
        <v>7</v>
      </c>
      <c r="J5" s="218" t="s">
        <v>4</v>
      </c>
      <c r="K5" s="218"/>
      <c r="L5" s="218" t="s">
        <v>5</v>
      </c>
    </row>
    <row r="6" spans="1:17" x14ac:dyDescent="0.35">
      <c r="A6" s="205" t="s">
        <v>8</v>
      </c>
      <c r="B6" s="115"/>
      <c r="C6" s="205" t="s">
        <v>9</v>
      </c>
      <c r="D6" s="205"/>
      <c r="E6" s="116" t="s">
        <v>2</v>
      </c>
      <c r="F6" s="116" t="s">
        <v>2</v>
      </c>
      <c r="G6" s="116" t="s">
        <v>2</v>
      </c>
      <c r="H6" s="116" t="s">
        <v>2</v>
      </c>
      <c r="J6" s="218" t="s">
        <v>648</v>
      </c>
      <c r="K6" s="218" t="s">
        <v>974</v>
      </c>
      <c r="L6" s="218" t="s">
        <v>648</v>
      </c>
      <c r="M6" s="218" t="s">
        <v>974</v>
      </c>
    </row>
    <row r="7" spans="1:17" x14ac:dyDescent="0.35">
      <c r="A7" s="215">
        <v>100528</v>
      </c>
      <c r="B7" s="215" t="s">
        <v>788</v>
      </c>
      <c r="C7" s="215" t="s">
        <v>47</v>
      </c>
      <c r="D7" s="215" t="s">
        <v>48</v>
      </c>
      <c r="E7" s="207"/>
      <c r="F7" s="207">
        <v>2560</v>
      </c>
      <c r="G7" s="207"/>
      <c r="H7" s="207"/>
      <c r="J7" s="219">
        <f>IFERROR(-G7/E7,0)*E7/$P$2</f>
        <v>0</v>
      </c>
      <c r="K7" s="219">
        <f t="shared" ref="K7:K70" si="0">E7/$P$2</f>
        <v>0</v>
      </c>
      <c r="L7" s="219">
        <f>IFERROR(-H7/F7,0)*F7/$Q$2</f>
        <v>0</v>
      </c>
      <c r="M7" s="219">
        <f t="shared" ref="M7:M70" si="1">F7/$Q$2</f>
        <v>1.8698357583665802E-5</v>
      </c>
    </row>
    <row r="8" spans="1:17" x14ac:dyDescent="0.35">
      <c r="A8" s="215">
        <v>104943</v>
      </c>
      <c r="B8" s="215" t="s">
        <v>10</v>
      </c>
      <c r="C8" s="215" t="s">
        <v>11</v>
      </c>
      <c r="D8" s="215" t="s">
        <v>12</v>
      </c>
      <c r="E8" s="207">
        <v>51044.25</v>
      </c>
      <c r="F8" s="207">
        <v>-15390.74</v>
      </c>
      <c r="G8" s="207">
        <v>-9492.2199999999993</v>
      </c>
      <c r="H8" s="207">
        <v>-3058.5</v>
      </c>
      <c r="J8" s="219">
        <f t="shared" ref="J8:J71" si="2">IFERROR(-G8/E8,0)</f>
        <v>0.18596061260572933</v>
      </c>
      <c r="K8" s="219">
        <f t="shared" si="0"/>
        <v>3.2973083389351384E-4</v>
      </c>
      <c r="L8" s="219">
        <f t="shared" ref="L8:L71" si="3">IFERROR(-H8/F8,0)</f>
        <v>-0.19872338821914995</v>
      </c>
      <c r="M8" s="219">
        <f t="shared" si="1"/>
        <v>-1.1241467187391741E-4</v>
      </c>
    </row>
    <row r="9" spans="1:17" x14ac:dyDescent="0.35">
      <c r="A9" s="215">
        <v>104948</v>
      </c>
      <c r="B9" s="215" t="s">
        <v>564</v>
      </c>
      <c r="C9" s="215" t="s">
        <v>13</v>
      </c>
      <c r="D9" s="215" t="s">
        <v>14</v>
      </c>
      <c r="E9" s="207"/>
      <c r="F9" s="207">
        <v>9141.15</v>
      </c>
      <c r="G9" s="207"/>
      <c r="H9" s="207"/>
      <c r="J9" s="219">
        <f t="shared" si="2"/>
        <v>0</v>
      </c>
      <c r="K9" s="219">
        <f t="shared" si="0"/>
        <v>0</v>
      </c>
      <c r="L9" s="219">
        <f t="shared" si="3"/>
        <v>0</v>
      </c>
      <c r="M9" s="219">
        <f t="shared" si="1"/>
        <v>6.6767379463252588E-5</v>
      </c>
    </row>
    <row r="10" spans="1:17" x14ac:dyDescent="0.35">
      <c r="A10" s="215">
        <v>104950</v>
      </c>
      <c r="B10" s="215" t="s">
        <v>15</v>
      </c>
      <c r="C10" s="215" t="s">
        <v>16</v>
      </c>
      <c r="D10" s="215" t="s">
        <v>17</v>
      </c>
      <c r="E10" s="207">
        <v>-201.07</v>
      </c>
      <c r="F10" s="207"/>
      <c r="G10" s="207">
        <v>-16.5</v>
      </c>
      <c r="H10" s="207"/>
      <c r="J10" s="219">
        <f t="shared" si="2"/>
        <v>-8.2060973790222314E-2</v>
      </c>
      <c r="K10" s="219">
        <f t="shared" si="0"/>
        <v>-1.2988530298901215E-6</v>
      </c>
      <c r="L10" s="219">
        <f t="shared" si="3"/>
        <v>0</v>
      </c>
      <c r="M10" s="219">
        <f t="shared" si="1"/>
        <v>0</v>
      </c>
    </row>
    <row r="11" spans="1:17" x14ac:dyDescent="0.35">
      <c r="A11" s="215">
        <v>104959</v>
      </c>
      <c r="B11" s="215" t="s">
        <v>18</v>
      </c>
      <c r="C11" s="215" t="s">
        <v>16</v>
      </c>
      <c r="D11" s="215" t="s">
        <v>17</v>
      </c>
      <c r="E11" s="207">
        <v>2048</v>
      </c>
      <c r="F11" s="207"/>
      <c r="G11" s="207"/>
      <c r="H11" s="207"/>
      <c r="J11" s="219">
        <f t="shared" si="2"/>
        <v>0</v>
      </c>
      <c r="K11" s="219">
        <f t="shared" si="0"/>
        <v>1.3229477322400004E-5</v>
      </c>
      <c r="L11" s="219">
        <f t="shared" si="3"/>
        <v>0</v>
      </c>
      <c r="M11" s="219">
        <f t="shared" si="1"/>
        <v>0</v>
      </c>
    </row>
    <row r="12" spans="1:17" x14ac:dyDescent="0.35">
      <c r="A12" s="215">
        <v>104972</v>
      </c>
      <c r="B12" s="215" t="s">
        <v>510</v>
      </c>
      <c r="C12" s="215" t="s">
        <v>16</v>
      </c>
      <c r="D12" s="215" t="s">
        <v>17</v>
      </c>
      <c r="E12" s="207">
        <v>-126</v>
      </c>
      <c r="F12" s="207"/>
      <c r="G12" s="207"/>
      <c r="H12" s="207"/>
      <c r="J12" s="219">
        <f t="shared" si="2"/>
        <v>0</v>
      </c>
      <c r="K12" s="219">
        <f t="shared" si="0"/>
        <v>-8.1392292120234397E-7</v>
      </c>
      <c r="L12" s="219">
        <f t="shared" si="3"/>
        <v>0</v>
      </c>
      <c r="M12" s="219">
        <f t="shared" si="1"/>
        <v>0</v>
      </c>
    </row>
    <row r="13" spans="1:17" x14ac:dyDescent="0.35">
      <c r="A13" s="215">
        <v>104978</v>
      </c>
      <c r="B13" s="215" t="s">
        <v>19</v>
      </c>
      <c r="C13" s="215" t="s">
        <v>16</v>
      </c>
      <c r="D13" s="215" t="s">
        <v>17</v>
      </c>
      <c r="E13" s="207">
        <v>-5298.79</v>
      </c>
      <c r="F13" s="207"/>
      <c r="G13" s="207"/>
      <c r="H13" s="207"/>
      <c r="J13" s="219">
        <f t="shared" si="2"/>
        <v>0</v>
      </c>
      <c r="K13" s="219">
        <f t="shared" si="0"/>
        <v>-3.4228624092363243E-5</v>
      </c>
      <c r="L13" s="219">
        <f t="shared" si="3"/>
        <v>0</v>
      </c>
      <c r="M13" s="219">
        <f t="shared" si="1"/>
        <v>0</v>
      </c>
    </row>
    <row r="14" spans="1:17" x14ac:dyDescent="0.35">
      <c r="A14" s="215">
        <v>104979</v>
      </c>
      <c r="B14" s="215" t="s">
        <v>789</v>
      </c>
      <c r="C14" s="215" t="s">
        <v>136</v>
      </c>
      <c r="D14" s="215" t="s">
        <v>137</v>
      </c>
      <c r="E14" s="207">
        <v>83.03</v>
      </c>
      <c r="F14" s="207"/>
      <c r="G14" s="207"/>
      <c r="H14" s="207"/>
      <c r="J14" s="219">
        <f t="shared" si="2"/>
        <v>0</v>
      </c>
      <c r="K14" s="219">
        <f t="shared" si="0"/>
        <v>5.3634936624944939E-7</v>
      </c>
      <c r="L14" s="219">
        <f t="shared" si="3"/>
        <v>0</v>
      </c>
      <c r="M14" s="219">
        <f t="shared" si="1"/>
        <v>0</v>
      </c>
    </row>
    <row r="15" spans="1:17" x14ac:dyDescent="0.35">
      <c r="A15" s="215">
        <v>104995</v>
      </c>
      <c r="B15" s="215" t="s">
        <v>790</v>
      </c>
      <c r="C15" s="215" t="s">
        <v>16</v>
      </c>
      <c r="D15" s="215" t="s">
        <v>17</v>
      </c>
      <c r="E15" s="207">
        <v>2400</v>
      </c>
      <c r="F15" s="207"/>
      <c r="G15" s="207"/>
      <c r="H15" s="207"/>
      <c r="J15" s="219">
        <f t="shared" si="2"/>
        <v>0</v>
      </c>
      <c r="K15" s="219">
        <f t="shared" si="0"/>
        <v>1.5503293737187504E-5</v>
      </c>
      <c r="L15" s="219">
        <f t="shared" si="3"/>
        <v>0</v>
      </c>
      <c r="M15" s="219">
        <f t="shared" si="1"/>
        <v>0</v>
      </c>
    </row>
    <row r="16" spans="1:17" x14ac:dyDescent="0.35">
      <c r="A16" s="215">
        <v>104997</v>
      </c>
      <c r="B16" s="215" t="s">
        <v>20</v>
      </c>
      <c r="C16" s="215" t="s">
        <v>16</v>
      </c>
      <c r="D16" s="215" t="s">
        <v>17</v>
      </c>
      <c r="E16" s="207">
        <v>81337.600000000006</v>
      </c>
      <c r="F16" s="207"/>
      <c r="G16" s="207">
        <v>-8448.56</v>
      </c>
      <c r="H16" s="207"/>
      <c r="J16" s="219">
        <f t="shared" si="2"/>
        <v>0.10387028877173655</v>
      </c>
      <c r="K16" s="219">
        <f t="shared" si="0"/>
        <v>5.2541696028244266E-4</v>
      </c>
      <c r="L16" s="219">
        <f t="shared" si="3"/>
        <v>0</v>
      </c>
      <c r="M16" s="219">
        <f t="shared" si="1"/>
        <v>0</v>
      </c>
    </row>
    <row r="17" spans="1:13" x14ac:dyDescent="0.35">
      <c r="A17" s="215">
        <v>104999</v>
      </c>
      <c r="B17" s="215" t="s">
        <v>791</v>
      </c>
      <c r="C17" s="215" t="s">
        <v>16</v>
      </c>
      <c r="D17" s="215" t="s">
        <v>17</v>
      </c>
      <c r="E17" s="207">
        <v>1475.3</v>
      </c>
      <c r="F17" s="207"/>
      <c r="G17" s="207"/>
      <c r="H17" s="207"/>
      <c r="J17" s="219">
        <f t="shared" si="2"/>
        <v>0</v>
      </c>
      <c r="K17" s="219">
        <f t="shared" si="0"/>
        <v>9.5300038543636347E-6</v>
      </c>
      <c r="L17" s="219">
        <f t="shared" si="3"/>
        <v>0</v>
      </c>
      <c r="M17" s="219">
        <f t="shared" si="1"/>
        <v>0</v>
      </c>
    </row>
    <row r="18" spans="1:13" x14ac:dyDescent="0.35">
      <c r="A18" s="215">
        <v>105003</v>
      </c>
      <c r="B18" s="215" t="s">
        <v>21</v>
      </c>
      <c r="C18" s="215" t="s">
        <v>22</v>
      </c>
      <c r="D18" s="215" t="s">
        <v>23</v>
      </c>
      <c r="E18" s="207"/>
      <c r="F18" s="207">
        <v>161125.67000000001</v>
      </c>
      <c r="G18" s="207"/>
      <c r="H18" s="207"/>
      <c r="J18" s="219">
        <f t="shared" si="2"/>
        <v>0</v>
      </c>
      <c r="K18" s="219">
        <f t="shared" si="0"/>
        <v>0</v>
      </c>
      <c r="L18" s="219">
        <f t="shared" si="3"/>
        <v>0</v>
      </c>
      <c r="M18" s="219">
        <f t="shared" si="1"/>
        <v>1.1768692943623959E-3</v>
      </c>
    </row>
    <row r="19" spans="1:13" x14ac:dyDescent="0.35">
      <c r="A19" s="215">
        <v>105004</v>
      </c>
      <c r="B19" s="215" t="s">
        <v>657</v>
      </c>
      <c r="C19" s="215" t="s">
        <v>22</v>
      </c>
      <c r="D19" s="215" t="s">
        <v>23</v>
      </c>
      <c r="E19" s="207"/>
      <c r="F19" s="207">
        <v>-11058</v>
      </c>
      <c r="G19" s="207"/>
      <c r="H19" s="207"/>
      <c r="J19" s="219">
        <f t="shared" si="2"/>
        <v>0</v>
      </c>
      <c r="K19" s="219">
        <f t="shared" si="0"/>
        <v>0</v>
      </c>
      <c r="L19" s="219">
        <f t="shared" si="3"/>
        <v>0</v>
      </c>
      <c r="M19" s="219">
        <f t="shared" si="1"/>
        <v>-8.0768139906318921E-5</v>
      </c>
    </row>
    <row r="20" spans="1:13" x14ac:dyDescent="0.35">
      <c r="A20" s="215">
        <v>105005</v>
      </c>
      <c r="B20" s="215" t="s">
        <v>792</v>
      </c>
      <c r="C20" s="215" t="s">
        <v>22</v>
      </c>
      <c r="D20" s="215" t="s">
        <v>23</v>
      </c>
      <c r="E20" s="207">
        <v>747.53</v>
      </c>
      <c r="F20" s="207"/>
      <c r="G20" s="207"/>
      <c r="H20" s="207"/>
      <c r="J20" s="219">
        <f t="shared" si="2"/>
        <v>0</v>
      </c>
      <c r="K20" s="219">
        <f t="shared" si="0"/>
        <v>4.8288238197332395E-6</v>
      </c>
      <c r="L20" s="219">
        <f t="shared" si="3"/>
        <v>0</v>
      </c>
      <c r="M20" s="219">
        <f t="shared" si="1"/>
        <v>0</v>
      </c>
    </row>
    <row r="21" spans="1:13" x14ac:dyDescent="0.35">
      <c r="A21" s="215">
        <v>105008</v>
      </c>
      <c r="B21" s="215" t="s">
        <v>793</v>
      </c>
      <c r="C21" s="215" t="s">
        <v>24</v>
      </c>
      <c r="D21" s="215" t="s">
        <v>25</v>
      </c>
      <c r="E21" s="207">
        <v>25000</v>
      </c>
      <c r="F21" s="207"/>
      <c r="G21" s="207">
        <v>-5000</v>
      </c>
      <c r="H21" s="207"/>
      <c r="J21" s="219">
        <f t="shared" si="2"/>
        <v>0.2</v>
      </c>
      <c r="K21" s="219">
        <f t="shared" si="0"/>
        <v>1.6149264309570316E-4</v>
      </c>
      <c r="L21" s="219">
        <f t="shared" si="3"/>
        <v>0</v>
      </c>
      <c r="M21" s="219">
        <f t="shared" si="1"/>
        <v>0</v>
      </c>
    </row>
    <row r="22" spans="1:13" x14ac:dyDescent="0.35">
      <c r="A22" s="215">
        <v>105013</v>
      </c>
      <c r="B22" s="215" t="s">
        <v>662</v>
      </c>
      <c r="C22" s="215" t="s">
        <v>24</v>
      </c>
      <c r="D22" s="215" t="s">
        <v>25</v>
      </c>
      <c r="E22" s="207">
        <v>-248.06</v>
      </c>
      <c r="F22" s="207"/>
      <c r="G22" s="207">
        <v>-357.5</v>
      </c>
      <c r="H22" s="207"/>
      <c r="J22" s="219">
        <f t="shared" si="2"/>
        <v>-1.441183584616625</v>
      </c>
      <c r="K22" s="219">
        <f t="shared" si="0"/>
        <v>-1.6023946018528052E-6</v>
      </c>
      <c r="L22" s="219">
        <f t="shared" si="3"/>
        <v>0</v>
      </c>
      <c r="M22" s="219">
        <f t="shared" si="1"/>
        <v>0</v>
      </c>
    </row>
    <row r="23" spans="1:13" x14ac:dyDescent="0.35">
      <c r="A23" s="215">
        <v>105016</v>
      </c>
      <c r="B23" s="215" t="s">
        <v>26</v>
      </c>
      <c r="C23" s="215" t="s">
        <v>24</v>
      </c>
      <c r="D23" s="215" t="s">
        <v>25</v>
      </c>
      <c r="E23" s="207">
        <v>-10076.64</v>
      </c>
      <c r="F23" s="207"/>
      <c r="G23" s="207">
        <v>-3096.34</v>
      </c>
      <c r="H23" s="207"/>
      <c r="J23" s="219">
        <f t="shared" si="2"/>
        <v>-0.30727901363946714</v>
      </c>
      <c r="K23" s="219">
        <f t="shared" si="0"/>
        <v>-6.5092129084955445E-5</v>
      </c>
      <c r="L23" s="219">
        <f t="shared" si="3"/>
        <v>0</v>
      </c>
      <c r="M23" s="219">
        <f t="shared" si="1"/>
        <v>0</v>
      </c>
    </row>
    <row r="24" spans="1:13" x14ac:dyDescent="0.35">
      <c r="A24" s="215">
        <v>105019</v>
      </c>
      <c r="B24" s="215" t="s">
        <v>27</v>
      </c>
      <c r="C24" s="215" t="s">
        <v>24</v>
      </c>
      <c r="D24" s="215" t="s">
        <v>25</v>
      </c>
      <c r="E24" s="207">
        <v>112419.52</v>
      </c>
      <c r="F24" s="207"/>
      <c r="G24" s="207">
        <v>-5461.01</v>
      </c>
      <c r="H24" s="207"/>
      <c r="J24" s="219">
        <f t="shared" si="2"/>
        <v>4.8577062061819866E-2</v>
      </c>
      <c r="K24" s="219">
        <f t="shared" si="0"/>
        <v>7.2619701681401062E-4</v>
      </c>
      <c r="L24" s="219">
        <f t="shared" si="3"/>
        <v>0</v>
      </c>
      <c r="M24" s="219">
        <f t="shared" si="1"/>
        <v>0</v>
      </c>
    </row>
    <row r="25" spans="1:13" x14ac:dyDescent="0.35">
      <c r="A25" s="215">
        <v>105024</v>
      </c>
      <c r="B25" s="215" t="s">
        <v>794</v>
      </c>
      <c r="C25" s="215" t="s">
        <v>24</v>
      </c>
      <c r="D25" s="215" t="s">
        <v>25</v>
      </c>
      <c r="E25" s="207">
        <v>3373</v>
      </c>
      <c r="F25" s="207"/>
      <c r="G25" s="207"/>
      <c r="H25" s="207"/>
      <c r="J25" s="219">
        <f t="shared" si="2"/>
        <v>0</v>
      </c>
      <c r="K25" s="219">
        <f t="shared" si="0"/>
        <v>2.1788587406472271E-5</v>
      </c>
      <c r="L25" s="219">
        <f t="shared" si="3"/>
        <v>0</v>
      </c>
      <c r="M25" s="219">
        <f t="shared" si="1"/>
        <v>0</v>
      </c>
    </row>
    <row r="26" spans="1:13" x14ac:dyDescent="0.35">
      <c r="A26" s="215">
        <v>105034</v>
      </c>
      <c r="B26" s="215" t="s">
        <v>28</v>
      </c>
      <c r="C26" s="215" t="s">
        <v>29</v>
      </c>
      <c r="D26" s="215" t="s">
        <v>30</v>
      </c>
      <c r="E26" s="207">
        <v>4483</v>
      </c>
      <c r="F26" s="207"/>
      <c r="G26" s="207">
        <v>-148.22</v>
      </c>
      <c r="H26" s="207"/>
      <c r="J26" s="219">
        <f t="shared" si="2"/>
        <v>3.3062681240240907E-2</v>
      </c>
      <c r="K26" s="219">
        <f t="shared" si="0"/>
        <v>2.8958860759921493E-5</v>
      </c>
      <c r="L26" s="219">
        <f t="shared" si="3"/>
        <v>0</v>
      </c>
      <c r="M26" s="219">
        <f t="shared" si="1"/>
        <v>0</v>
      </c>
    </row>
    <row r="27" spans="1:13" x14ac:dyDescent="0.35">
      <c r="A27" s="215">
        <v>105036</v>
      </c>
      <c r="B27" s="215" t="s">
        <v>795</v>
      </c>
      <c r="C27" s="215" t="s">
        <v>24</v>
      </c>
      <c r="D27" s="215" t="s">
        <v>25</v>
      </c>
      <c r="E27" s="207">
        <v>33295.29</v>
      </c>
      <c r="F27" s="207">
        <v>1850000</v>
      </c>
      <c r="G27" s="207"/>
      <c r="H27" s="207">
        <v>-185000</v>
      </c>
      <c r="J27" s="219">
        <f t="shared" si="2"/>
        <v>0</v>
      </c>
      <c r="K27" s="219">
        <f t="shared" si="0"/>
        <v>2.1507777538951739E-4</v>
      </c>
      <c r="L27" s="219">
        <f t="shared" si="3"/>
        <v>0.1</v>
      </c>
      <c r="M27" s="219">
        <f t="shared" si="1"/>
        <v>1.3512484972570989E-2</v>
      </c>
    </row>
    <row r="28" spans="1:13" x14ac:dyDescent="0.35">
      <c r="A28" s="215">
        <v>105038</v>
      </c>
      <c r="B28" s="215" t="s">
        <v>673</v>
      </c>
      <c r="C28" s="215" t="s">
        <v>24</v>
      </c>
      <c r="D28" s="215" t="s">
        <v>25</v>
      </c>
      <c r="E28" s="207">
        <v>224439.91</v>
      </c>
      <c r="F28" s="207"/>
      <c r="G28" s="207">
        <v>115541.25</v>
      </c>
      <c r="H28" s="207"/>
      <c r="J28" s="219">
        <f t="shared" si="2"/>
        <v>-0.51479814797644496</v>
      </c>
      <c r="K28" s="219">
        <f t="shared" si="0"/>
        <v>1.4498157712824697E-3</v>
      </c>
      <c r="L28" s="219">
        <f t="shared" si="3"/>
        <v>0</v>
      </c>
      <c r="M28" s="219">
        <f t="shared" si="1"/>
        <v>0</v>
      </c>
    </row>
    <row r="29" spans="1:13" x14ac:dyDescent="0.35">
      <c r="A29" s="215">
        <v>105040</v>
      </c>
      <c r="B29" s="215" t="s">
        <v>31</v>
      </c>
      <c r="C29" s="215" t="s">
        <v>24</v>
      </c>
      <c r="D29" s="215" t="s">
        <v>25</v>
      </c>
      <c r="E29" s="207">
        <v>29577.78</v>
      </c>
      <c r="F29" s="207"/>
      <c r="G29" s="207">
        <v>-3614.34</v>
      </c>
      <c r="H29" s="207"/>
      <c r="J29" s="219">
        <f t="shared" si="2"/>
        <v>0.12219781200617491</v>
      </c>
      <c r="K29" s="219">
        <f t="shared" si="0"/>
        <v>1.910637547641291E-4</v>
      </c>
      <c r="L29" s="219">
        <f t="shared" si="3"/>
        <v>0</v>
      </c>
      <c r="M29" s="219">
        <f t="shared" si="1"/>
        <v>0</v>
      </c>
    </row>
    <row r="30" spans="1:13" x14ac:dyDescent="0.35">
      <c r="A30" s="215">
        <v>105041</v>
      </c>
      <c r="B30" s="215" t="s">
        <v>32</v>
      </c>
      <c r="C30" s="215" t="s">
        <v>24</v>
      </c>
      <c r="D30" s="215" t="s">
        <v>25</v>
      </c>
      <c r="E30" s="207">
        <v>5701.5</v>
      </c>
      <c r="F30" s="207"/>
      <c r="G30" s="207">
        <v>-257.27999999999997</v>
      </c>
      <c r="H30" s="207"/>
      <c r="J30" s="219">
        <f t="shared" si="2"/>
        <v>4.5124967113917384E-2</v>
      </c>
      <c r="K30" s="219">
        <f t="shared" si="0"/>
        <v>3.6830012184406063E-5</v>
      </c>
      <c r="L30" s="219">
        <f t="shared" si="3"/>
        <v>0</v>
      </c>
      <c r="M30" s="219">
        <f t="shared" si="1"/>
        <v>0</v>
      </c>
    </row>
    <row r="31" spans="1:13" x14ac:dyDescent="0.35">
      <c r="A31" s="215">
        <v>105043</v>
      </c>
      <c r="B31" s="215" t="s">
        <v>555</v>
      </c>
      <c r="C31" s="215" t="s">
        <v>24</v>
      </c>
      <c r="D31" s="215" t="s">
        <v>25</v>
      </c>
      <c r="E31" s="207">
        <v>750629.64</v>
      </c>
      <c r="F31" s="207">
        <v>60542.33</v>
      </c>
      <c r="G31" s="207">
        <v>-175427.56</v>
      </c>
      <c r="H31" s="207">
        <v>-6098.19</v>
      </c>
      <c r="J31" s="219">
        <f t="shared" si="2"/>
        <v>0.23370721145517248</v>
      </c>
      <c r="K31" s="219">
        <f t="shared" si="0"/>
        <v>4.8488465819830464E-3</v>
      </c>
      <c r="L31" s="219">
        <f t="shared" si="3"/>
        <v>0.10072605398569892</v>
      </c>
      <c r="M31" s="219">
        <f t="shared" si="1"/>
        <v>4.4220395909699123E-4</v>
      </c>
    </row>
    <row r="32" spans="1:13" x14ac:dyDescent="0.35">
      <c r="A32" s="215">
        <v>105045</v>
      </c>
      <c r="B32" s="215" t="s">
        <v>33</v>
      </c>
      <c r="C32" s="215" t="s">
        <v>24</v>
      </c>
      <c r="D32" s="215" t="s">
        <v>25</v>
      </c>
      <c r="E32" s="207">
        <v>898502.52</v>
      </c>
      <c r="F32" s="207"/>
      <c r="G32" s="207">
        <v>-102603.45</v>
      </c>
      <c r="H32" s="207"/>
      <c r="J32" s="219">
        <f t="shared" si="2"/>
        <v>0.11419383665167683</v>
      </c>
      <c r="K32" s="219">
        <f t="shared" si="0"/>
        <v>5.8040618713179962E-3</v>
      </c>
      <c r="L32" s="219">
        <f t="shared" si="3"/>
        <v>0</v>
      </c>
      <c r="M32" s="219">
        <f t="shared" si="1"/>
        <v>0</v>
      </c>
    </row>
    <row r="33" spans="1:13" x14ac:dyDescent="0.35">
      <c r="A33" s="215">
        <v>105050</v>
      </c>
      <c r="B33" s="215" t="s">
        <v>796</v>
      </c>
      <c r="C33" s="215" t="s">
        <v>24</v>
      </c>
      <c r="D33" s="215" t="s">
        <v>25</v>
      </c>
      <c r="E33" s="207">
        <v>321304.69</v>
      </c>
      <c r="F33" s="207"/>
      <c r="G33" s="207"/>
      <c r="H33" s="207"/>
      <c r="J33" s="219">
        <f t="shared" si="2"/>
        <v>0</v>
      </c>
      <c r="K33" s="219">
        <f t="shared" si="0"/>
        <v>2.0755337450858221E-3</v>
      </c>
      <c r="L33" s="219">
        <f t="shared" si="3"/>
        <v>0</v>
      </c>
      <c r="M33" s="219">
        <f t="shared" si="1"/>
        <v>0</v>
      </c>
    </row>
    <row r="34" spans="1:13" x14ac:dyDescent="0.35">
      <c r="A34" s="215">
        <v>105051</v>
      </c>
      <c r="B34" s="215" t="s">
        <v>499</v>
      </c>
      <c r="C34" s="215" t="s">
        <v>24</v>
      </c>
      <c r="D34" s="215" t="s">
        <v>25</v>
      </c>
      <c r="E34" s="207">
        <v>-186458.97</v>
      </c>
      <c r="F34" s="207"/>
      <c r="G34" s="207"/>
      <c r="H34" s="207"/>
      <c r="J34" s="219">
        <f t="shared" si="2"/>
        <v>0</v>
      </c>
      <c r="K34" s="219">
        <f t="shared" si="0"/>
        <v>-1.2044700757680969E-3</v>
      </c>
      <c r="L34" s="219">
        <f t="shared" si="3"/>
        <v>0</v>
      </c>
      <c r="M34" s="219">
        <f t="shared" si="1"/>
        <v>0</v>
      </c>
    </row>
    <row r="35" spans="1:13" x14ac:dyDescent="0.35">
      <c r="A35" s="215">
        <v>105053</v>
      </c>
      <c r="B35" s="215" t="s">
        <v>34</v>
      </c>
      <c r="C35" s="215" t="s">
        <v>24</v>
      </c>
      <c r="D35" s="215" t="s">
        <v>25</v>
      </c>
      <c r="E35" s="207">
        <v>454762.18</v>
      </c>
      <c r="F35" s="207"/>
      <c r="G35" s="207">
        <v>-61466.5</v>
      </c>
      <c r="H35" s="207"/>
      <c r="J35" s="219">
        <f t="shared" si="2"/>
        <v>0.13516185536800795</v>
      </c>
      <c r="K35" s="219">
        <f t="shared" si="0"/>
        <v>2.937629857126557E-3</v>
      </c>
      <c r="L35" s="219">
        <f t="shared" si="3"/>
        <v>0</v>
      </c>
      <c r="M35" s="219">
        <f t="shared" si="1"/>
        <v>0</v>
      </c>
    </row>
    <row r="36" spans="1:13" x14ac:dyDescent="0.35">
      <c r="A36" s="215">
        <v>105054</v>
      </c>
      <c r="B36" s="215" t="s">
        <v>35</v>
      </c>
      <c r="C36" s="215" t="s">
        <v>24</v>
      </c>
      <c r="D36" s="215" t="s">
        <v>25</v>
      </c>
      <c r="E36" s="207">
        <v>597268.04</v>
      </c>
      <c r="F36" s="207"/>
      <c r="G36" s="207">
        <v>-74562.759999999995</v>
      </c>
      <c r="H36" s="207"/>
      <c r="J36" s="219">
        <f t="shared" si="2"/>
        <v>0.12483969508899219</v>
      </c>
      <c r="K36" s="219">
        <f t="shared" si="0"/>
        <v>3.8581757766476066E-3</v>
      </c>
      <c r="L36" s="219">
        <f t="shared" si="3"/>
        <v>0</v>
      </c>
      <c r="M36" s="219">
        <f t="shared" si="1"/>
        <v>0</v>
      </c>
    </row>
    <row r="37" spans="1:13" x14ac:dyDescent="0.35">
      <c r="A37" s="215">
        <v>105057</v>
      </c>
      <c r="B37" s="215" t="s">
        <v>36</v>
      </c>
      <c r="C37" s="215" t="s">
        <v>24</v>
      </c>
      <c r="D37" s="215" t="s">
        <v>25</v>
      </c>
      <c r="E37" s="207">
        <v>667056.19999999995</v>
      </c>
      <c r="F37" s="207"/>
      <c r="G37" s="207">
        <v>-226234.79</v>
      </c>
      <c r="H37" s="207"/>
      <c r="J37" s="219">
        <f t="shared" si="2"/>
        <v>0.33915401730768713</v>
      </c>
      <c r="K37" s="219">
        <f t="shared" si="0"/>
        <v>4.308986753255039E-3</v>
      </c>
      <c r="L37" s="219">
        <f t="shared" si="3"/>
        <v>0</v>
      </c>
      <c r="M37" s="219">
        <f t="shared" si="1"/>
        <v>0</v>
      </c>
    </row>
    <row r="38" spans="1:13" x14ac:dyDescent="0.35">
      <c r="A38" s="215">
        <v>105067</v>
      </c>
      <c r="B38" s="215" t="s">
        <v>37</v>
      </c>
      <c r="C38" s="215" t="s">
        <v>24</v>
      </c>
      <c r="D38" s="215" t="s">
        <v>25</v>
      </c>
      <c r="E38" s="207">
        <v>14388.81</v>
      </c>
      <c r="F38" s="207"/>
      <c r="G38" s="207"/>
      <c r="H38" s="207"/>
      <c r="J38" s="219">
        <f t="shared" si="2"/>
        <v>0</v>
      </c>
      <c r="K38" s="219">
        <f t="shared" si="0"/>
        <v>9.294747831607539E-5</v>
      </c>
      <c r="L38" s="219">
        <f t="shared" si="3"/>
        <v>0</v>
      </c>
      <c r="M38" s="219">
        <f t="shared" si="1"/>
        <v>0</v>
      </c>
    </row>
    <row r="39" spans="1:13" x14ac:dyDescent="0.35">
      <c r="A39" s="215">
        <v>105068</v>
      </c>
      <c r="B39" s="215" t="s">
        <v>38</v>
      </c>
      <c r="C39" s="215" t="s">
        <v>24</v>
      </c>
      <c r="D39" s="215" t="s">
        <v>25</v>
      </c>
      <c r="E39" s="207">
        <v>508380.93</v>
      </c>
      <c r="F39" s="207"/>
      <c r="G39" s="207">
        <v>-59847.79</v>
      </c>
      <c r="H39" s="207"/>
      <c r="J39" s="219">
        <f t="shared" si="2"/>
        <v>0.11772233470677194</v>
      </c>
      <c r="K39" s="219">
        <f t="shared" si="0"/>
        <v>3.2839912034060663E-3</v>
      </c>
      <c r="L39" s="219">
        <f t="shared" si="3"/>
        <v>0</v>
      </c>
      <c r="M39" s="219">
        <f t="shared" si="1"/>
        <v>0</v>
      </c>
    </row>
    <row r="40" spans="1:13" x14ac:dyDescent="0.35">
      <c r="A40" s="215">
        <v>105072</v>
      </c>
      <c r="B40" s="215" t="s">
        <v>39</v>
      </c>
      <c r="C40" s="215" t="s">
        <v>24</v>
      </c>
      <c r="D40" s="215" t="s">
        <v>25</v>
      </c>
      <c r="E40" s="207">
        <v>2752.23</v>
      </c>
      <c r="F40" s="207"/>
      <c r="G40" s="207">
        <v>-293.43</v>
      </c>
      <c r="H40" s="207"/>
      <c r="J40" s="219">
        <f t="shared" si="2"/>
        <v>0.10661536281488103</v>
      </c>
      <c r="K40" s="219">
        <f t="shared" si="0"/>
        <v>1.7778595884291486E-5</v>
      </c>
      <c r="L40" s="219">
        <f t="shared" si="3"/>
        <v>0</v>
      </c>
      <c r="M40" s="219">
        <f t="shared" si="1"/>
        <v>0</v>
      </c>
    </row>
    <row r="41" spans="1:13" x14ac:dyDescent="0.35">
      <c r="A41" s="215">
        <v>105076</v>
      </c>
      <c r="B41" s="215" t="s">
        <v>40</v>
      </c>
      <c r="C41" s="215" t="s">
        <v>24</v>
      </c>
      <c r="D41" s="215" t="s">
        <v>25</v>
      </c>
      <c r="E41" s="207">
        <v>2501201.34</v>
      </c>
      <c r="F41" s="207"/>
      <c r="G41" s="207">
        <v>-286744.01</v>
      </c>
      <c r="H41" s="207"/>
      <c r="J41" s="219">
        <f t="shared" si="2"/>
        <v>0.11464251414482292</v>
      </c>
      <c r="K41" s="219">
        <f t="shared" si="0"/>
        <v>1.615702461244458E-2</v>
      </c>
      <c r="L41" s="219">
        <f t="shared" si="3"/>
        <v>0</v>
      </c>
      <c r="M41" s="219">
        <f t="shared" si="1"/>
        <v>0</v>
      </c>
    </row>
    <row r="42" spans="1:13" x14ac:dyDescent="0.35">
      <c r="A42" s="215">
        <v>105078</v>
      </c>
      <c r="B42" s="215" t="s">
        <v>41</v>
      </c>
      <c r="C42" s="215" t="s">
        <v>24</v>
      </c>
      <c r="D42" s="215" t="s">
        <v>25</v>
      </c>
      <c r="E42" s="207">
        <v>1929</v>
      </c>
      <c r="F42" s="207"/>
      <c r="G42" s="207"/>
      <c r="H42" s="207"/>
      <c r="J42" s="219">
        <f t="shared" si="2"/>
        <v>0</v>
      </c>
      <c r="K42" s="219">
        <f t="shared" si="0"/>
        <v>1.2460772341264456E-5</v>
      </c>
      <c r="L42" s="219">
        <f t="shared" si="3"/>
        <v>0</v>
      </c>
      <c r="M42" s="219">
        <f t="shared" si="1"/>
        <v>0</v>
      </c>
    </row>
    <row r="43" spans="1:13" x14ac:dyDescent="0.35">
      <c r="A43" s="215">
        <v>105081</v>
      </c>
      <c r="B43" s="215" t="s">
        <v>685</v>
      </c>
      <c r="C43" s="215" t="s">
        <v>24</v>
      </c>
      <c r="D43" s="215" t="s">
        <v>25</v>
      </c>
      <c r="E43" s="207">
        <v>-4143.08</v>
      </c>
      <c r="F43" s="207"/>
      <c r="G43" s="207">
        <v>-6238.2</v>
      </c>
      <c r="H43" s="207"/>
      <c r="J43" s="219">
        <f t="shared" si="2"/>
        <v>-1.5056914179788949</v>
      </c>
      <c r="K43" s="219">
        <f t="shared" si="0"/>
        <v>-2.6763077590277835E-5</v>
      </c>
      <c r="L43" s="219">
        <f t="shared" si="3"/>
        <v>0</v>
      </c>
      <c r="M43" s="219">
        <f t="shared" si="1"/>
        <v>0</v>
      </c>
    </row>
    <row r="44" spans="1:13" x14ac:dyDescent="0.35">
      <c r="A44" s="215">
        <v>105083</v>
      </c>
      <c r="B44" s="215" t="s">
        <v>42</v>
      </c>
      <c r="C44" s="215" t="s">
        <v>24</v>
      </c>
      <c r="D44" s="215" t="s">
        <v>25</v>
      </c>
      <c r="E44" s="207">
        <v>1220897.97</v>
      </c>
      <c r="F44" s="207">
        <v>695000</v>
      </c>
      <c r="G44" s="207">
        <v>-61883.839999999997</v>
      </c>
      <c r="H44" s="207"/>
      <c r="J44" s="219">
        <f t="shared" si="2"/>
        <v>5.0687151195771094E-2</v>
      </c>
      <c r="K44" s="219">
        <f t="shared" si="0"/>
        <v>7.8866416050191405E-3</v>
      </c>
      <c r="L44" s="219">
        <f t="shared" si="3"/>
        <v>0</v>
      </c>
      <c r="M44" s="219">
        <f t="shared" si="1"/>
        <v>5.0763119221280198E-3</v>
      </c>
    </row>
    <row r="45" spans="1:13" x14ac:dyDescent="0.35">
      <c r="A45" s="215">
        <v>105085</v>
      </c>
      <c r="B45" s="215" t="s">
        <v>43</v>
      </c>
      <c r="C45" s="215" t="s">
        <v>24</v>
      </c>
      <c r="D45" s="215" t="s">
        <v>25</v>
      </c>
      <c r="E45" s="207">
        <v>42384.84</v>
      </c>
      <c r="F45" s="207"/>
      <c r="G45" s="207">
        <v>-4039.3</v>
      </c>
      <c r="H45" s="207"/>
      <c r="J45" s="219">
        <f t="shared" si="2"/>
        <v>9.5300583888012796E-2</v>
      </c>
      <c r="K45" s="219">
        <f t="shared" si="0"/>
        <v>2.7379359355153934E-4</v>
      </c>
      <c r="L45" s="219">
        <f t="shared" si="3"/>
        <v>0</v>
      </c>
      <c r="M45" s="219">
        <f t="shared" si="1"/>
        <v>0</v>
      </c>
    </row>
    <row r="46" spans="1:13" x14ac:dyDescent="0.35">
      <c r="A46" s="215">
        <v>105086</v>
      </c>
      <c r="B46" s="215" t="s">
        <v>44</v>
      </c>
      <c r="C46" s="215" t="s">
        <v>24</v>
      </c>
      <c r="D46" s="215" t="s">
        <v>25</v>
      </c>
      <c r="E46" s="207">
        <v>314707.09999999998</v>
      </c>
      <c r="F46" s="207"/>
      <c r="G46" s="207">
        <v>-58128.54</v>
      </c>
      <c r="H46" s="207"/>
      <c r="J46" s="219">
        <f t="shared" si="2"/>
        <v>0.18470679562043565</v>
      </c>
      <c r="K46" s="219">
        <f t="shared" si="0"/>
        <v>2.0329152551993505E-3</v>
      </c>
      <c r="L46" s="219">
        <f t="shared" si="3"/>
        <v>0</v>
      </c>
      <c r="M46" s="219">
        <f t="shared" si="1"/>
        <v>0</v>
      </c>
    </row>
    <row r="47" spans="1:13" x14ac:dyDescent="0.35">
      <c r="A47" s="215">
        <v>105099</v>
      </c>
      <c r="B47" s="215" t="s">
        <v>45</v>
      </c>
      <c r="C47" s="215" t="s">
        <v>24</v>
      </c>
      <c r="D47" s="215" t="s">
        <v>25</v>
      </c>
      <c r="E47" s="207">
        <v>841299.28</v>
      </c>
      <c r="F47" s="207">
        <v>625000</v>
      </c>
      <c r="G47" s="207">
        <v>-93986.11</v>
      </c>
      <c r="H47" s="207">
        <v>-62500</v>
      </c>
      <c r="J47" s="219">
        <f t="shared" si="2"/>
        <v>0.11171542902069284</v>
      </c>
      <c r="K47" s="219">
        <f t="shared" si="0"/>
        <v>5.4345457744684822E-3</v>
      </c>
      <c r="L47" s="219">
        <f t="shared" si="3"/>
        <v>0.1</v>
      </c>
      <c r="M47" s="219">
        <f t="shared" si="1"/>
        <v>4.5650287069496582E-3</v>
      </c>
    </row>
    <row r="48" spans="1:13" x14ac:dyDescent="0.35">
      <c r="A48" s="215">
        <v>105104</v>
      </c>
      <c r="B48" s="215" t="s">
        <v>46</v>
      </c>
      <c r="C48" s="215" t="s">
        <v>47</v>
      </c>
      <c r="D48" s="215" t="s">
        <v>48</v>
      </c>
      <c r="E48" s="207"/>
      <c r="F48" s="207">
        <v>5995.2</v>
      </c>
      <c r="G48" s="207"/>
      <c r="H48" s="207"/>
      <c r="J48" s="219">
        <f t="shared" si="2"/>
        <v>0</v>
      </c>
      <c r="K48" s="219">
        <f t="shared" si="0"/>
        <v>0</v>
      </c>
      <c r="L48" s="219">
        <f t="shared" si="3"/>
        <v>0</v>
      </c>
      <c r="M48" s="219">
        <f t="shared" si="1"/>
        <v>4.3789216166247348E-5</v>
      </c>
    </row>
    <row r="49" spans="1:13" x14ac:dyDescent="0.35">
      <c r="A49" s="215">
        <v>105105</v>
      </c>
      <c r="B49" s="215" t="s">
        <v>49</v>
      </c>
      <c r="C49" s="215" t="s">
        <v>47</v>
      </c>
      <c r="D49" s="215" t="s">
        <v>48</v>
      </c>
      <c r="E49" s="207"/>
      <c r="F49" s="207">
        <v>6155.3</v>
      </c>
      <c r="G49" s="207"/>
      <c r="H49" s="207"/>
      <c r="J49" s="219">
        <f t="shared" si="2"/>
        <v>0</v>
      </c>
      <c r="K49" s="219">
        <f t="shared" si="0"/>
        <v>0</v>
      </c>
      <c r="L49" s="219">
        <f t="shared" si="3"/>
        <v>0</v>
      </c>
      <c r="M49" s="219">
        <f t="shared" si="1"/>
        <v>4.4958593919819574E-5</v>
      </c>
    </row>
    <row r="50" spans="1:13" x14ac:dyDescent="0.35">
      <c r="A50" s="215">
        <v>105107</v>
      </c>
      <c r="B50" s="215" t="s">
        <v>797</v>
      </c>
      <c r="C50" s="215" t="s">
        <v>47</v>
      </c>
      <c r="D50" s="215" t="s">
        <v>48</v>
      </c>
      <c r="E50" s="207">
        <v>166.14</v>
      </c>
      <c r="F50" s="207"/>
      <c r="G50" s="207"/>
      <c r="H50" s="207"/>
      <c r="J50" s="219">
        <f t="shared" si="2"/>
        <v>0</v>
      </c>
      <c r="K50" s="219">
        <f t="shared" si="0"/>
        <v>1.0732155089568049E-6</v>
      </c>
      <c r="L50" s="219">
        <f t="shared" si="3"/>
        <v>0</v>
      </c>
      <c r="M50" s="219">
        <f t="shared" si="1"/>
        <v>0</v>
      </c>
    </row>
    <row r="51" spans="1:13" x14ac:dyDescent="0.35">
      <c r="A51" s="215">
        <v>105109</v>
      </c>
      <c r="B51" s="215" t="s">
        <v>50</v>
      </c>
      <c r="C51" s="215" t="s">
        <v>47</v>
      </c>
      <c r="D51" s="215" t="s">
        <v>48</v>
      </c>
      <c r="E51" s="207"/>
      <c r="F51" s="207">
        <v>25688.58</v>
      </c>
      <c r="G51" s="207"/>
      <c r="H51" s="207"/>
      <c r="J51" s="219">
        <f t="shared" si="2"/>
        <v>0</v>
      </c>
      <c r="K51" s="219">
        <f t="shared" si="0"/>
        <v>0</v>
      </c>
      <c r="L51" s="219">
        <f t="shared" si="3"/>
        <v>0</v>
      </c>
      <c r="M51" s="219">
        <f t="shared" si="1"/>
        <v>1.8763056822523658E-4</v>
      </c>
    </row>
    <row r="52" spans="1:13" x14ac:dyDescent="0.35">
      <c r="A52" s="215">
        <v>105111</v>
      </c>
      <c r="B52" s="215" t="s">
        <v>500</v>
      </c>
      <c r="C52" s="215" t="s">
        <v>47</v>
      </c>
      <c r="D52" s="215" t="s">
        <v>48</v>
      </c>
      <c r="E52" s="207"/>
      <c r="F52" s="207">
        <v>7334.54</v>
      </c>
      <c r="G52" s="207"/>
      <c r="H52" s="207"/>
      <c r="J52" s="219">
        <f t="shared" si="2"/>
        <v>0</v>
      </c>
      <c r="K52" s="219">
        <f t="shared" si="0"/>
        <v>0</v>
      </c>
      <c r="L52" s="219">
        <f t="shared" si="3"/>
        <v>0</v>
      </c>
      <c r="M52" s="219">
        <f t="shared" si="1"/>
        <v>5.3571817043632877E-5</v>
      </c>
    </row>
    <row r="53" spans="1:13" x14ac:dyDescent="0.35">
      <c r="A53" s="215">
        <v>105113</v>
      </c>
      <c r="B53" s="215" t="s">
        <v>798</v>
      </c>
      <c r="C53" s="215" t="s">
        <v>47</v>
      </c>
      <c r="D53" s="215" t="s">
        <v>48</v>
      </c>
      <c r="E53" s="207"/>
      <c r="F53" s="207">
        <v>-440</v>
      </c>
      <c r="G53" s="207"/>
      <c r="H53" s="207"/>
      <c r="J53" s="219">
        <f t="shared" si="2"/>
        <v>0</v>
      </c>
      <c r="K53" s="219">
        <f t="shared" si="0"/>
        <v>0</v>
      </c>
      <c r="L53" s="219">
        <f t="shared" si="3"/>
        <v>0</v>
      </c>
      <c r="M53" s="219">
        <f t="shared" si="1"/>
        <v>-3.2137802096925593E-6</v>
      </c>
    </row>
    <row r="54" spans="1:13" x14ac:dyDescent="0.35">
      <c r="A54" s="215">
        <v>105115</v>
      </c>
      <c r="B54" s="215" t="s">
        <v>51</v>
      </c>
      <c r="C54" s="215" t="s">
        <v>47</v>
      </c>
      <c r="D54" s="215" t="s">
        <v>48</v>
      </c>
      <c r="E54" s="207"/>
      <c r="F54" s="207">
        <v>10941.43</v>
      </c>
      <c r="G54" s="207"/>
      <c r="H54" s="207"/>
      <c r="J54" s="219">
        <f t="shared" si="2"/>
        <v>0</v>
      </c>
      <c r="K54" s="219">
        <f t="shared" si="0"/>
        <v>0</v>
      </c>
      <c r="L54" s="219">
        <f t="shared" si="3"/>
        <v>0</v>
      </c>
      <c r="M54" s="219">
        <f t="shared" si="1"/>
        <v>7.9916707272128327E-5</v>
      </c>
    </row>
    <row r="55" spans="1:13" x14ac:dyDescent="0.35">
      <c r="A55" s="215">
        <v>105116</v>
      </c>
      <c r="B55" s="215" t="s">
        <v>52</v>
      </c>
      <c r="C55" s="215" t="s">
        <v>47</v>
      </c>
      <c r="D55" s="215" t="s">
        <v>48</v>
      </c>
      <c r="E55" s="207"/>
      <c r="F55" s="207">
        <v>1995</v>
      </c>
      <c r="G55" s="207"/>
      <c r="H55" s="207"/>
      <c r="J55" s="219">
        <f t="shared" si="2"/>
        <v>0</v>
      </c>
      <c r="K55" s="219">
        <f t="shared" si="0"/>
        <v>0</v>
      </c>
      <c r="L55" s="219">
        <f t="shared" si="3"/>
        <v>0</v>
      </c>
      <c r="M55" s="219">
        <f t="shared" si="1"/>
        <v>1.4571571632583309E-5</v>
      </c>
    </row>
    <row r="56" spans="1:13" x14ac:dyDescent="0.35">
      <c r="A56" s="215">
        <v>105120</v>
      </c>
      <c r="B56" s="215" t="s">
        <v>445</v>
      </c>
      <c r="C56" s="215" t="s">
        <v>47</v>
      </c>
      <c r="D56" s="215" t="s">
        <v>48</v>
      </c>
      <c r="E56" s="207"/>
      <c r="F56" s="207">
        <v>-73.62</v>
      </c>
      <c r="G56" s="207"/>
      <c r="H56" s="207"/>
      <c r="J56" s="219">
        <f t="shared" si="2"/>
        <v>0</v>
      </c>
      <c r="K56" s="219">
        <f t="shared" si="0"/>
        <v>0</v>
      </c>
      <c r="L56" s="219">
        <f t="shared" si="3"/>
        <v>0</v>
      </c>
      <c r="M56" s="219">
        <f t="shared" si="1"/>
        <v>-5.3772386144901418E-7</v>
      </c>
    </row>
    <row r="57" spans="1:13" x14ac:dyDescent="0.35">
      <c r="A57" s="215">
        <v>105121</v>
      </c>
      <c r="B57" s="215" t="s">
        <v>2139</v>
      </c>
      <c r="C57" s="215" t="s">
        <v>47</v>
      </c>
      <c r="D57" s="215" t="s">
        <v>48</v>
      </c>
      <c r="E57" s="207"/>
      <c r="F57" s="207">
        <v>155.93</v>
      </c>
      <c r="G57" s="207"/>
      <c r="H57" s="207"/>
      <c r="J57" s="219">
        <f t="shared" si="2"/>
        <v>0</v>
      </c>
      <c r="K57" s="219">
        <f t="shared" si="0"/>
        <v>0</v>
      </c>
      <c r="L57" s="219">
        <f t="shared" si="3"/>
        <v>0</v>
      </c>
      <c r="M57" s="219">
        <f t="shared" si="1"/>
        <v>1.1389198820394564E-6</v>
      </c>
    </row>
    <row r="58" spans="1:13" x14ac:dyDescent="0.35">
      <c r="A58" s="215">
        <v>105122</v>
      </c>
      <c r="B58" s="215" t="s">
        <v>53</v>
      </c>
      <c r="C58" s="215" t="s">
        <v>47</v>
      </c>
      <c r="D58" s="215" t="s">
        <v>48</v>
      </c>
      <c r="E58" s="207"/>
      <c r="F58" s="207">
        <v>-172.66</v>
      </c>
      <c r="G58" s="207"/>
      <c r="H58" s="207"/>
      <c r="J58" s="219">
        <f t="shared" si="2"/>
        <v>0</v>
      </c>
      <c r="K58" s="219">
        <f t="shared" si="0"/>
        <v>0</v>
      </c>
      <c r="L58" s="219">
        <f t="shared" si="3"/>
        <v>0</v>
      </c>
      <c r="M58" s="219">
        <f t="shared" si="1"/>
        <v>-1.2611165704670847E-6</v>
      </c>
    </row>
    <row r="59" spans="1:13" x14ac:dyDescent="0.35">
      <c r="A59" s="215">
        <v>105123</v>
      </c>
      <c r="B59" s="215" t="s">
        <v>54</v>
      </c>
      <c r="C59" s="215" t="s">
        <v>47</v>
      </c>
      <c r="D59" s="215" t="s">
        <v>48</v>
      </c>
      <c r="E59" s="207"/>
      <c r="F59" s="207">
        <v>116984.84</v>
      </c>
      <c r="G59" s="207"/>
      <c r="H59" s="207"/>
      <c r="J59" s="219">
        <f t="shared" si="2"/>
        <v>0</v>
      </c>
      <c r="K59" s="219">
        <f t="shared" si="0"/>
        <v>0</v>
      </c>
      <c r="L59" s="219">
        <f t="shared" si="3"/>
        <v>0</v>
      </c>
      <c r="M59" s="219">
        <f t="shared" si="1"/>
        <v>8.5446264460466029E-4</v>
      </c>
    </row>
    <row r="60" spans="1:13" x14ac:dyDescent="0.35">
      <c r="A60" s="215">
        <v>105127</v>
      </c>
      <c r="B60" s="215" t="s">
        <v>55</v>
      </c>
      <c r="C60" s="215" t="s">
        <v>56</v>
      </c>
      <c r="D60" s="215" t="s">
        <v>57</v>
      </c>
      <c r="E60" s="207"/>
      <c r="F60" s="207">
        <v>7398.06</v>
      </c>
      <c r="G60" s="207"/>
      <c r="H60" s="207"/>
      <c r="J60" s="219">
        <f t="shared" si="2"/>
        <v>0</v>
      </c>
      <c r="K60" s="219">
        <f t="shared" si="0"/>
        <v>0</v>
      </c>
      <c r="L60" s="219">
        <f t="shared" si="3"/>
        <v>0</v>
      </c>
      <c r="M60" s="219">
        <f t="shared" si="1"/>
        <v>5.4035770041177585E-5</v>
      </c>
    </row>
    <row r="61" spans="1:13" x14ac:dyDescent="0.35">
      <c r="A61" s="215">
        <v>105128</v>
      </c>
      <c r="B61" s="215" t="s">
        <v>58</v>
      </c>
      <c r="C61" s="215" t="s">
        <v>56</v>
      </c>
      <c r="D61" s="215" t="s">
        <v>57</v>
      </c>
      <c r="E61" s="207"/>
      <c r="F61" s="207">
        <v>1960.72</v>
      </c>
      <c r="G61" s="207"/>
      <c r="H61" s="207"/>
      <c r="J61" s="219">
        <f t="shared" si="2"/>
        <v>0</v>
      </c>
      <c r="K61" s="219">
        <f t="shared" si="0"/>
        <v>0</v>
      </c>
      <c r="L61" s="219">
        <f t="shared" si="3"/>
        <v>0</v>
      </c>
      <c r="M61" s="219">
        <f t="shared" si="1"/>
        <v>1.4321188938064535E-5</v>
      </c>
    </row>
    <row r="62" spans="1:13" x14ac:dyDescent="0.35">
      <c r="A62" s="215">
        <v>105130</v>
      </c>
      <c r="B62" s="215" t="s">
        <v>59</v>
      </c>
      <c r="C62" s="215" t="s">
        <v>60</v>
      </c>
      <c r="D62" s="215" t="s">
        <v>61</v>
      </c>
      <c r="E62" s="207">
        <v>415.38</v>
      </c>
      <c r="F62" s="207">
        <v>27.66</v>
      </c>
      <c r="G62" s="207"/>
      <c r="H62" s="207">
        <v>-1.42</v>
      </c>
      <c r="J62" s="219">
        <f t="shared" si="2"/>
        <v>0</v>
      </c>
      <c r="K62" s="219">
        <f t="shared" si="0"/>
        <v>2.6832325635637272E-6</v>
      </c>
      <c r="L62" s="219">
        <f t="shared" si="3"/>
        <v>5.1337671728127254E-2</v>
      </c>
      <c r="M62" s="219">
        <f t="shared" si="1"/>
        <v>2.0202991045476408E-7</v>
      </c>
    </row>
    <row r="63" spans="1:13" x14ac:dyDescent="0.35">
      <c r="A63" s="215">
        <v>105131</v>
      </c>
      <c r="B63" s="215" t="s">
        <v>62</v>
      </c>
      <c r="C63" s="215" t="s">
        <v>60</v>
      </c>
      <c r="D63" s="215" t="s">
        <v>61</v>
      </c>
      <c r="E63" s="207"/>
      <c r="F63" s="207">
        <v>212</v>
      </c>
      <c r="G63" s="207"/>
      <c r="H63" s="207"/>
      <c r="J63" s="219">
        <f t="shared" si="2"/>
        <v>0</v>
      </c>
      <c r="K63" s="219">
        <f t="shared" si="0"/>
        <v>0</v>
      </c>
      <c r="L63" s="219">
        <f t="shared" si="3"/>
        <v>0</v>
      </c>
      <c r="M63" s="219">
        <f t="shared" si="1"/>
        <v>1.5484577373973241E-6</v>
      </c>
    </row>
    <row r="64" spans="1:13" x14ac:dyDescent="0.35">
      <c r="A64" s="215">
        <v>105132</v>
      </c>
      <c r="B64" s="215" t="s">
        <v>518</v>
      </c>
      <c r="C64" s="215" t="s">
        <v>60</v>
      </c>
      <c r="D64" s="215" t="s">
        <v>61</v>
      </c>
      <c r="E64" s="207"/>
      <c r="F64" s="207">
        <v>1486.54</v>
      </c>
      <c r="G64" s="207"/>
      <c r="H64" s="207">
        <v>-89.13</v>
      </c>
      <c r="J64" s="219">
        <f t="shared" si="2"/>
        <v>0</v>
      </c>
      <c r="K64" s="219">
        <f t="shared" si="0"/>
        <v>0</v>
      </c>
      <c r="L64" s="219">
        <f t="shared" si="3"/>
        <v>5.9958023329341963E-2</v>
      </c>
      <c r="M64" s="219">
        <f t="shared" si="1"/>
        <v>1.0857756438446311E-5</v>
      </c>
    </row>
    <row r="65" spans="1:13" x14ac:dyDescent="0.35">
      <c r="A65" s="215">
        <v>105136</v>
      </c>
      <c r="B65" s="215" t="s">
        <v>63</v>
      </c>
      <c r="C65" s="215" t="s">
        <v>64</v>
      </c>
      <c r="D65" s="215" t="s">
        <v>65</v>
      </c>
      <c r="E65" s="207"/>
      <c r="F65" s="207">
        <v>274221.13</v>
      </c>
      <c r="G65" s="207"/>
      <c r="H65" s="207"/>
      <c r="J65" s="219">
        <f t="shared" si="2"/>
        <v>0</v>
      </c>
      <c r="K65" s="219">
        <f t="shared" si="0"/>
        <v>0</v>
      </c>
      <c r="L65" s="219">
        <f t="shared" si="3"/>
        <v>0</v>
      </c>
      <c r="M65" s="219">
        <f t="shared" si="1"/>
        <v>2.0029237288034787E-3</v>
      </c>
    </row>
    <row r="66" spans="1:13" x14ac:dyDescent="0.35">
      <c r="A66" s="215">
        <v>105139</v>
      </c>
      <c r="B66" s="215" t="s">
        <v>66</v>
      </c>
      <c r="C66" s="215" t="s">
        <v>64</v>
      </c>
      <c r="D66" s="215" t="s">
        <v>65</v>
      </c>
      <c r="E66" s="207"/>
      <c r="F66" s="207">
        <v>132678.31</v>
      </c>
      <c r="G66" s="207"/>
      <c r="H66" s="207"/>
      <c r="J66" s="219">
        <f t="shared" si="2"/>
        <v>0</v>
      </c>
      <c r="K66" s="219">
        <f t="shared" si="0"/>
        <v>0</v>
      </c>
      <c r="L66" s="219">
        <f t="shared" si="3"/>
        <v>0</v>
      </c>
      <c r="M66" s="219">
        <f t="shared" si="1"/>
        <v>9.6908847030330542E-4</v>
      </c>
    </row>
    <row r="67" spans="1:13" x14ac:dyDescent="0.35">
      <c r="A67" s="215">
        <v>105140</v>
      </c>
      <c r="B67" s="215" t="s">
        <v>67</v>
      </c>
      <c r="C67" s="215" t="s">
        <v>64</v>
      </c>
      <c r="D67" s="215" t="s">
        <v>65</v>
      </c>
      <c r="E67" s="207"/>
      <c r="F67" s="207">
        <v>1954618.04</v>
      </c>
      <c r="G67" s="207"/>
      <c r="H67" s="207"/>
      <c r="J67" s="219">
        <f t="shared" si="2"/>
        <v>0</v>
      </c>
      <c r="K67" s="219">
        <f t="shared" si="0"/>
        <v>0</v>
      </c>
      <c r="L67" s="219">
        <f t="shared" si="3"/>
        <v>0</v>
      </c>
      <c r="M67" s="219">
        <f t="shared" si="1"/>
        <v>1.4276619941954682E-2</v>
      </c>
    </row>
    <row r="68" spans="1:13" x14ac:dyDescent="0.35">
      <c r="A68" s="215">
        <v>105141</v>
      </c>
      <c r="B68" s="215" t="s">
        <v>68</v>
      </c>
      <c r="C68" s="215" t="s">
        <v>64</v>
      </c>
      <c r="D68" s="215" t="s">
        <v>65</v>
      </c>
      <c r="E68" s="207"/>
      <c r="F68" s="207">
        <v>977.18</v>
      </c>
      <c r="G68" s="207"/>
      <c r="H68" s="207"/>
      <c r="J68" s="219">
        <f t="shared" si="2"/>
        <v>0</v>
      </c>
      <c r="K68" s="219">
        <f t="shared" si="0"/>
        <v>0</v>
      </c>
      <c r="L68" s="219">
        <f t="shared" si="3"/>
        <v>0</v>
      </c>
      <c r="M68" s="219">
        <f t="shared" si="1"/>
        <v>7.1373676029713067E-6</v>
      </c>
    </row>
    <row r="69" spans="1:13" x14ac:dyDescent="0.35">
      <c r="A69" s="215">
        <v>105142</v>
      </c>
      <c r="B69" s="215" t="s">
        <v>799</v>
      </c>
      <c r="C69" s="215" t="s">
        <v>64</v>
      </c>
      <c r="D69" s="215" t="s">
        <v>65</v>
      </c>
      <c r="E69" s="207"/>
      <c r="F69" s="207">
        <v>3047069.26</v>
      </c>
      <c r="G69" s="207"/>
      <c r="H69" s="207"/>
      <c r="J69" s="219">
        <f t="shared" si="2"/>
        <v>0</v>
      </c>
      <c r="K69" s="219">
        <f t="shared" si="0"/>
        <v>0</v>
      </c>
      <c r="L69" s="219">
        <f t="shared" si="3"/>
        <v>0</v>
      </c>
      <c r="M69" s="219">
        <f t="shared" si="1"/>
        <v>2.2255933830342162E-2</v>
      </c>
    </row>
    <row r="70" spans="1:13" x14ac:dyDescent="0.35">
      <c r="A70" s="215">
        <v>105145</v>
      </c>
      <c r="B70" s="215" t="s">
        <v>69</v>
      </c>
      <c r="C70" s="215" t="s">
        <v>13</v>
      </c>
      <c r="D70" s="215" t="s">
        <v>14</v>
      </c>
      <c r="E70" s="207"/>
      <c r="F70" s="207">
        <v>301642.5</v>
      </c>
      <c r="G70" s="207"/>
      <c r="H70" s="207"/>
      <c r="J70" s="219">
        <f t="shared" si="2"/>
        <v>0</v>
      </c>
      <c r="K70" s="219">
        <f t="shared" si="0"/>
        <v>0</v>
      </c>
      <c r="L70" s="219">
        <f t="shared" si="3"/>
        <v>0</v>
      </c>
      <c r="M70" s="219">
        <f t="shared" si="1"/>
        <v>2.2032106747776996E-3</v>
      </c>
    </row>
    <row r="71" spans="1:13" x14ac:dyDescent="0.35">
      <c r="A71" s="215">
        <v>105153</v>
      </c>
      <c r="B71" s="215" t="s">
        <v>800</v>
      </c>
      <c r="C71" s="215" t="s">
        <v>13</v>
      </c>
      <c r="D71" s="215" t="s">
        <v>14</v>
      </c>
      <c r="E71" s="207">
        <v>452.79</v>
      </c>
      <c r="F71" s="207"/>
      <c r="G71" s="207"/>
      <c r="H71" s="207"/>
      <c r="J71" s="219">
        <f t="shared" si="2"/>
        <v>0</v>
      </c>
      <c r="K71" s="219">
        <f t="shared" ref="K71:K134" si="4">E71/$P$2</f>
        <v>2.9248901546921375E-6</v>
      </c>
      <c r="L71" s="219">
        <f t="shared" si="3"/>
        <v>0</v>
      </c>
      <c r="M71" s="219">
        <f t="shared" ref="M71:M134" si="5">F71/$Q$2</f>
        <v>0</v>
      </c>
    </row>
    <row r="72" spans="1:13" x14ac:dyDescent="0.35">
      <c r="A72" s="215">
        <v>105154</v>
      </c>
      <c r="B72" s="215" t="s">
        <v>509</v>
      </c>
      <c r="C72" s="215" t="s">
        <v>13</v>
      </c>
      <c r="D72" s="215" t="s">
        <v>14</v>
      </c>
      <c r="E72" s="207"/>
      <c r="F72" s="207">
        <v>2824.01</v>
      </c>
      <c r="G72" s="207"/>
      <c r="H72" s="207"/>
      <c r="J72" s="219">
        <f t="shared" ref="J72:J135" si="6">IFERROR(-G72/E72,0)</f>
        <v>0</v>
      </c>
      <c r="K72" s="219">
        <f t="shared" si="4"/>
        <v>0</v>
      </c>
      <c r="L72" s="219">
        <f t="shared" ref="L72:L135" si="7">IFERROR(-H72/F72,0)</f>
        <v>0</v>
      </c>
      <c r="M72" s="219">
        <f t="shared" si="5"/>
        <v>2.0626698749940649E-5</v>
      </c>
    </row>
    <row r="73" spans="1:13" x14ac:dyDescent="0.35">
      <c r="A73" s="215">
        <v>105155</v>
      </c>
      <c r="B73" s="215" t="s">
        <v>70</v>
      </c>
      <c r="C73" s="215" t="s">
        <v>13</v>
      </c>
      <c r="D73" s="215" t="s">
        <v>14</v>
      </c>
      <c r="E73" s="207"/>
      <c r="F73" s="207">
        <v>-53</v>
      </c>
      <c r="G73" s="207"/>
      <c r="H73" s="207"/>
      <c r="J73" s="219">
        <f t="shared" si="6"/>
        <v>0</v>
      </c>
      <c r="K73" s="219">
        <f t="shared" si="4"/>
        <v>0</v>
      </c>
      <c r="L73" s="219">
        <f t="shared" si="7"/>
        <v>0</v>
      </c>
      <c r="M73" s="219">
        <f t="shared" si="5"/>
        <v>-3.8711443434933102E-7</v>
      </c>
    </row>
    <row r="74" spans="1:13" x14ac:dyDescent="0.35">
      <c r="A74" s="215">
        <v>105163</v>
      </c>
      <c r="B74" s="215" t="s">
        <v>71</v>
      </c>
      <c r="C74" s="215" t="s">
        <v>29</v>
      </c>
      <c r="D74" s="215" t="s">
        <v>30</v>
      </c>
      <c r="E74" s="207">
        <v>84602.83</v>
      </c>
      <c r="F74" s="207"/>
      <c r="G74" s="207"/>
      <c r="H74" s="207"/>
      <c r="J74" s="219">
        <f t="shared" si="6"/>
        <v>0</v>
      </c>
      <c r="K74" s="219">
        <f t="shared" si="4"/>
        <v>5.4650938520305796E-4</v>
      </c>
      <c r="L74" s="219">
        <f t="shared" si="7"/>
        <v>0</v>
      </c>
      <c r="M74" s="219">
        <f t="shared" si="5"/>
        <v>0</v>
      </c>
    </row>
    <row r="75" spans="1:13" x14ac:dyDescent="0.35">
      <c r="A75" s="215">
        <v>105171</v>
      </c>
      <c r="B75" s="215" t="s">
        <v>72</v>
      </c>
      <c r="C75" s="215" t="s">
        <v>29</v>
      </c>
      <c r="D75" s="215" t="s">
        <v>30</v>
      </c>
      <c r="E75" s="207">
        <v>474533.02</v>
      </c>
      <c r="F75" s="207"/>
      <c r="G75" s="207">
        <v>-37620.230000000003</v>
      </c>
      <c r="H75" s="207"/>
      <c r="J75" s="219">
        <f t="shared" si="6"/>
        <v>7.9278424081004953E-2</v>
      </c>
      <c r="K75" s="219">
        <f t="shared" si="4"/>
        <v>3.0653436654394469E-3</v>
      </c>
      <c r="L75" s="219">
        <f t="shared" si="7"/>
        <v>0</v>
      </c>
      <c r="M75" s="219">
        <f t="shared" si="5"/>
        <v>0</v>
      </c>
    </row>
    <row r="76" spans="1:13" x14ac:dyDescent="0.35">
      <c r="A76" s="215">
        <v>105174</v>
      </c>
      <c r="B76" s="215" t="s">
        <v>801</v>
      </c>
      <c r="C76" s="215" t="s">
        <v>29</v>
      </c>
      <c r="D76" s="215" t="s">
        <v>30</v>
      </c>
      <c r="E76" s="207">
        <v>24570</v>
      </c>
      <c r="F76" s="207"/>
      <c r="G76" s="207"/>
      <c r="H76" s="207"/>
      <c r="J76" s="219">
        <f t="shared" si="6"/>
        <v>0</v>
      </c>
      <c r="K76" s="219">
        <f t="shared" si="4"/>
        <v>1.5871496963445708E-4</v>
      </c>
      <c r="L76" s="219">
        <f t="shared" si="7"/>
        <v>0</v>
      </c>
      <c r="M76" s="219">
        <f t="shared" si="5"/>
        <v>0</v>
      </c>
    </row>
    <row r="77" spans="1:13" x14ac:dyDescent="0.35">
      <c r="A77" s="215">
        <v>105188</v>
      </c>
      <c r="B77" s="215" t="s">
        <v>73</v>
      </c>
      <c r="C77" s="215" t="s">
        <v>29</v>
      </c>
      <c r="D77" s="215" t="s">
        <v>30</v>
      </c>
      <c r="E77" s="207">
        <v>3709531.11</v>
      </c>
      <c r="F77" s="207"/>
      <c r="G77" s="207"/>
      <c r="H77" s="207"/>
      <c r="J77" s="219">
        <f t="shared" si="6"/>
        <v>0</v>
      </c>
      <c r="K77" s="219">
        <f t="shared" si="4"/>
        <v>2.3962479343985505E-2</v>
      </c>
      <c r="L77" s="219">
        <f t="shared" si="7"/>
        <v>0</v>
      </c>
      <c r="M77" s="219">
        <f t="shared" si="5"/>
        <v>0</v>
      </c>
    </row>
    <row r="78" spans="1:13" x14ac:dyDescent="0.35">
      <c r="A78" s="215">
        <v>105199</v>
      </c>
      <c r="B78" s="215" t="s">
        <v>74</v>
      </c>
      <c r="C78" s="215" t="s">
        <v>75</v>
      </c>
      <c r="D78" s="215" t="s">
        <v>76</v>
      </c>
      <c r="E78" s="207"/>
      <c r="F78" s="207">
        <v>21326.880000000001</v>
      </c>
      <c r="G78" s="207"/>
      <c r="H78" s="207">
        <v>-1617.87</v>
      </c>
      <c r="J78" s="219">
        <f t="shared" si="6"/>
        <v>0</v>
      </c>
      <c r="K78" s="219">
        <f t="shared" si="4"/>
        <v>0</v>
      </c>
      <c r="L78" s="219">
        <f t="shared" si="7"/>
        <v>7.5860604082735025E-2</v>
      </c>
      <c r="M78" s="219">
        <f t="shared" si="5"/>
        <v>1.5577251108747287E-4</v>
      </c>
    </row>
    <row r="79" spans="1:13" x14ac:dyDescent="0.35">
      <c r="A79" s="215">
        <v>105206</v>
      </c>
      <c r="B79" s="215" t="s">
        <v>79</v>
      </c>
      <c r="C79" s="215" t="s">
        <v>77</v>
      </c>
      <c r="D79" s="215" t="s">
        <v>78</v>
      </c>
      <c r="E79" s="207">
        <v>13741.48</v>
      </c>
      <c r="F79" s="207"/>
      <c r="G79" s="207"/>
      <c r="H79" s="207"/>
      <c r="J79" s="219">
        <f t="shared" si="6"/>
        <v>0</v>
      </c>
      <c r="K79" s="219">
        <f t="shared" si="4"/>
        <v>8.8765917009869726E-5</v>
      </c>
      <c r="L79" s="219">
        <f t="shared" si="7"/>
        <v>0</v>
      </c>
      <c r="M79" s="219">
        <f t="shared" si="5"/>
        <v>0</v>
      </c>
    </row>
    <row r="80" spans="1:13" x14ac:dyDescent="0.35">
      <c r="A80" s="215">
        <v>105207</v>
      </c>
      <c r="B80" s="215" t="s">
        <v>80</v>
      </c>
      <c r="C80" s="215" t="s">
        <v>77</v>
      </c>
      <c r="D80" s="215" t="s">
        <v>78</v>
      </c>
      <c r="E80" s="207">
        <v>63518.18</v>
      </c>
      <c r="F80" s="207">
        <v>4316.08</v>
      </c>
      <c r="G80" s="207"/>
      <c r="H80" s="207"/>
      <c r="J80" s="219">
        <f t="shared" si="6"/>
        <v>0</v>
      </c>
      <c r="K80" s="219">
        <f t="shared" si="4"/>
        <v>4.1030875091314527E-4</v>
      </c>
      <c r="L80" s="219">
        <f t="shared" si="7"/>
        <v>0</v>
      </c>
      <c r="M80" s="219">
        <f t="shared" si="5"/>
        <v>3.1524846562386047E-5</v>
      </c>
    </row>
    <row r="81" spans="1:13" x14ac:dyDescent="0.35">
      <c r="A81" s="215">
        <v>105208</v>
      </c>
      <c r="B81" s="215" t="s">
        <v>1303</v>
      </c>
      <c r="C81" s="215" t="s">
        <v>77</v>
      </c>
      <c r="D81" s="215" t="s">
        <v>78</v>
      </c>
      <c r="E81" s="207">
        <v>73908.929999999993</v>
      </c>
      <c r="F81" s="207"/>
      <c r="G81" s="207"/>
      <c r="H81" s="207"/>
      <c r="J81" s="219">
        <f t="shared" si="6"/>
        <v>0</v>
      </c>
      <c r="K81" s="219">
        <f t="shared" si="4"/>
        <v>4.7742993816301231E-4</v>
      </c>
      <c r="L81" s="219">
        <f t="shared" si="7"/>
        <v>0</v>
      </c>
      <c r="M81" s="219">
        <f t="shared" si="5"/>
        <v>0</v>
      </c>
    </row>
    <row r="82" spans="1:13" x14ac:dyDescent="0.35">
      <c r="A82" s="215">
        <v>105209</v>
      </c>
      <c r="B82" s="215" t="s">
        <v>82</v>
      </c>
      <c r="C82" s="215" t="s">
        <v>77</v>
      </c>
      <c r="D82" s="215" t="s">
        <v>78</v>
      </c>
      <c r="E82" s="207">
        <v>1243593.33</v>
      </c>
      <c r="F82" s="207"/>
      <c r="G82" s="207"/>
      <c r="H82" s="207"/>
      <c r="J82" s="219">
        <f t="shared" si="6"/>
        <v>0</v>
      </c>
      <c r="K82" s="219">
        <f t="shared" si="4"/>
        <v>8.0332469519154813E-3</v>
      </c>
      <c r="L82" s="219">
        <f t="shared" si="7"/>
        <v>0</v>
      </c>
      <c r="M82" s="219">
        <f t="shared" si="5"/>
        <v>0</v>
      </c>
    </row>
    <row r="83" spans="1:13" x14ac:dyDescent="0.35">
      <c r="A83" s="215">
        <v>105210</v>
      </c>
      <c r="B83" s="215" t="s">
        <v>605</v>
      </c>
      <c r="C83" s="215" t="s">
        <v>77</v>
      </c>
      <c r="D83" s="215" t="s">
        <v>78</v>
      </c>
      <c r="E83" s="207">
        <v>33879.64</v>
      </c>
      <c r="F83" s="207"/>
      <c r="G83" s="207"/>
      <c r="H83" s="207"/>
      <c r="J83" s="219">
        <f t="shared" si="6"/>
        <v>0</v>
      </c>
      <c r="K83" s="219">
        <f t="shared" si="4"/>
        <v>2.1885250442923635E-4</v>
      </c>
      <c r="L83" s="219">
        <f t="shared" si="7"/>
        <v>0</v>
      </c>
      <c r="M83" s="219">
        <f t="shared" si="5"/>
        <v>0</v>
      </c>
    </row>
    <row r="84" spans="1:13" x14ac:dyDescent="0.35">
      <c r="A84" s="215">
        <v>105211</v>
      </c>
      <c r="B84" s="215" t="s">
        <v>83</v>
      </c>
      <c r="C84" s="215" t="s">
        <v>77</v>
      </c>
      <c r="D84" s="215" t="s">
        <v>78</v>
      </c>
      <c r="E84" s="207">
        <v>-5</v>
      </c>
      <c r="F84" s="207"/>
      <c r="G84" s="207"/>
      <c r="H84" s="207"/>
      <c r="J84" s="219">
        <f t="shared" si="6"/>
        <v>0</v>
      </c>
      <c r="K84" s="219">
        <f t="shared" si="4"/>
        <v>-3.2298528619140631E-8</v>
      </c>
      <c r="L84" s="219">
        <f t="shared" si="7"/>
        <v>0</v>
      </c>
      <c r="M84" s="219">
        <f t="shared" si="5"/>
        <v>0</v>
      </c>
    </row>
    <row r="85" spans="1:13" x14ac:dyDescent="0.35">
      <c r="A85" s="215">
        <v>105215</v>
      </c>
      <c r="B85" s="215" t="s">
        <v>84</v>
      </c>
      <c r="C85" s="215" t="s">
        <v>77</v>
      </c>
      <c r="D85" s="215" t="s">
        <v>78</v>
      </c>
      <c r="E85" s="207">
        <v>191776.36</v>
      </c>
      <c r="F85" s="207"/>
      <c r="G85" s="207"/>
      <c r="H85" s="207"/>
      <c r="J85" s="219">
        <f t="shared" si="6"/>
        <v>0</v>
      </c>
      <c r="K85" s="219">
        <f t="shared" si="4"/>
        <v>1.2388188503869232E-3</v>
      </c>
      <c r="L85" s="219">
        <f t="shared" si="7"/>
        <v>0</v>
      </c>
      <c r="M85" s="219">
        <f t="shared" si="5"/>
        <v>0</v>
      </c>
    </row>
    <row r="86" spans="1:13" x14ac:dyDescent="0.35">
      <c r="A86" s="215">
        <v>105216</v>
      </c>
      <c r="B86" s="215" t="s">
        <v>85</v>
      </c>
      <c r="C86" s="215" t="s">
        <v>77</v>
      </c>
      <c r="D86" s="215" t="s">
        <v>78</v>
      </c>
      <c r="E86" s="207">
        <v>349273.88</v>
      </c>
      <c r="F86" s="207">
        <v>-2000</v>
      </c>
      <c r="G86" s="207"/>
      <c r="H86" s="207"/>
      <c r="J86" s="219">
        <f t="shared" si="6"/>
        <v>0</v>
      </c>
      <c r="K86" s="219">
        <f t="shared" si="4"/>
        <v>2.2562064818196581E-3</v>
      </c>
      <c r="L86" s="219">
        <f t="shared" si="7"/>
        <v>0</v>
      </c>
      <c r="M86" s="219">
        <f t="shared" si="5"/>
        <v>-1.4608091862238907E-5</v>
      </c>
    </row>
    <row r="87" spans="1:13" x14ac:dyDescent="0.35">
      <c r="A87" s="215">
        <v>105218</v>
      </c>
      <c r="B87" s="215" t="s">
        <v>86</v>
      </c>
      <c r="C87" s="215" t="s">
        <v>77</v>
      </c>
      <c r="D87" s="215" t="s">
        <v>78</v>
      </c>
      <c r="E87" s="207">
        <v>39602.550000000003</v>
      </c>
      <c r="F87" s="207"/>
      <c r="G87" s="207"/>
      <c r="H87" s="207"/>
      <c r="J87" s="219">
        <f t="shared" si="6"/>
        <v>0</v>
      </c>
      <c r="K87" s="219">
        <f t="shared" si="4"/>
        <v>2.5582081891318962E-4</v>
      </c>
      <c r="L87" s="219">
        <f t="shared" si="7"/>
        <v>0</v>
      </c>
      <c r="M87" s="219">
        <f t="shared" si="5"/>
        <v>0</v>
      </c>
    </row>
    <row r="88" spans="1:13" x14ac:dyDescent="0.35">
      <c r="A88" s="215">
        <v>105221</v>
      </c>
      <c r="B88" s="215" t="s">
        <v>87</v>
      </c>
      <c r="C88" s="215" t="s">
        <v>77</v>
      </c>
      <c r="D88" s="215" t="s">
        <v>78</v>
      </c>
      <c r="E88" s="207">
        <v>210745.43</v>
      </c>
      <c r="F88" s="207"/>
      <c r="G88" s="207"/>
      <c r="H88" s="207"/>
      <c r="J88" s="219">
        <f t="shared" si="6"/>
        <v>0</v>
      </c>
      <c r="K88" s="219">
        <f t="shared" si="4"/>
        <v>1.3613534604416198E-3</v>
      </c>
      <c r="L88" s="219">
        <f t="shared" si="7"/>
        <v>0</v>
      </c>
      <c r="M88" s="219">
        <f t="shared" si="5"/>
        <v>0</v>
      </c>
    </row>
    <row r="89" spans="1:13" x14ac:dyDescent="0.35">
      <c r="A89" s="215">
        <v>105226</v>
      </c>
      <c r="B89" s="215" t="s">
        <v>88</v>
      </c>
      <c r="C89" s="215" t="s">
        <v>77</v>
      </c>
      <c r="D89" s="215" t="s">
        <v>78</v>
      </c>
      <c r="E89" s="207">
        <v>1073.02</v>
      </c>
      <c r="F89" s="207"/>
      <c r="G89" s="207"/>
      <c r="H89" s="207"/>
      <c r="J89" s="219">
        <f t="shared" si="6"/>
        <v>0</v>
      </c>
      <c r="K89" s="219">
        <f t="shared" si="4"/>
        <v>6.9313934357820565E-6</v>
      </c>
      <c r="L89" s="219">
        <f t="shared" si="7"/>
        <v>0</v>
      </c>
      <c r="M89" s="219">
        <f t="shared" si="5"/>
        <v>0</v>
      </c>
    </row>
    <row r="90" spans="1:13" x14ac:dyDescent="0.35">
      <c r="A90" s="215">
        <v>105228</v>
      </c>
      <c r="B90" s="215" t="s">
        <v>89</v>
      </c>
      <c r="C90" s="215" t="s">
        <v>77</v>
      </c>
      <c r="D90" s="215" t="s">
        <v>78</v>
      </c>
      <c r="E90" s="207">
        <v>390595.52</v>
      </c>
      <c r="F90" s="207"/>
      <c r="G90" s="207"/>
      <c r="H90" s="207"/>
      <c r="J90" s="219">
        <f t="shared" si="6"/>
        <v>0</v>
      </c>
      <c r="K90" s="219">
        <f t="shared" si="4"/>
        <v>2.5231321162456238E-3</v>
      </c>
      <c r="L90" s="219">
        <f t="shared" si="7"/>
        <v>0</v>
      </c>
      <c r="M90" s="219">
        <f t="shared" si="5"/>
        <v>0</v>
      </c>
    </row>
    <row r="91" spans="1:13" x14ac:dyDescent="0.35">
      <c r="A91" s="215">
        <v>105231</v>
      </c>
      <c r="B91" s="215" t="s">
        <v>679</v>
      </c>
      <c r="C91" s="215" t="s">
        <v>77</v>
      </c>
      <c r="D91" s="215" t="s">
        <v>78</v>
      </c>
      <c r="E91" s="207">
        <v>641.65</v>
      </c>
      <c r="F91" s="207"/>
      <c r="G91" s="207"/>
      <c r="H91" s="207"/>
      <c r="J91" s="219">
        <f t="shared" si="6"/>
        <v>0</v>
      </c>
      <c r="K91" s="219">
        <f t="shared" si="4"/>
        <v>4.1448701776943176E-6</v>
      </c>
      <c r="L91" s="219">
        <f t="shared" si="7"/>
        <v>0</v>
      </c>
      <c r="M91" s="219">
        <f t="shared" si="5"/>
        <v>0</v>
      </c>
    </row>
    <row r="92" spans="1:13" x14ac:dyDescent="0.35">
      <c r="A92" s="215">
        <v>105236</v>
      </c>
      <c r="B92" s="215" t="s">
        <v>2140</v>
      </c>
      <c r="C92" s="215" t="s">
        <v>77</v>
      </c>
      <c r="D92" s="215" t="s">
        <v>78</v>
      </c>
      <c r="E92" s="207">
        <v>370000</v>
      </c>
      <c r="F92" s="207"/>
      <c r="G92" s="207"/>
      <c r="H92" s="207"/>
      <c r="J92" s="219">
        <f t="shared" si="6"/>
        <v>0</v>
      </c>
      <c r="K92" s="219">
        <f t="shared" si="4"/>
        <v>2.3900911178164068E-3</v>
      </c>
      <c r="L92" s="219">
        <f t="shared" si="7"/>
        <v>0</v>
      </c>
      <c r="M92" s="219">
        <f t="shared" si="5"/>
        <v>0</v>
      </c>
    </row>
    <row r="93" spans="1:13" x14ac:dyDescent="0.35">
      <c r="A93" s="215">
        <v>105238</v>
      </c>
      <c r="B93" s="215" t="s">
        <v>90</v>
      </c>
      <c r="C93" s="215" t="s">
        <v>77</v>
      </c>
      <c r="D93" s="215" t="s">
        <v>78</v>
      </c>
      <c r="E93" s="207">
        <v>1891521.41</v>
      </c>
      <c r="F93" s="207">
        <v>-13183.9</v>
      </c>
      <c r="G93" s="207"/>
      <c r="H93" s="207"/>
      <c r="J93" s="219">
        <f t="shared" si="6"/>
        <v>0</v>
      </c>
      <c r="K93" s="219">
        <f t="shared" si="4"/>
        <v>1.2218671678920448E-2</v>
      </c>
      <c r="L93" s="219">
        <f t="shared" si="7"/>
        <v>0</v>
      </c>
      <c r="M93" s="219">
        <f t="shared" si="5"/>
        <v>-9.629581115128576E-5</v>
      </c>
    </row>
    <row r="94" spans="1:13" x14ac:dyDescent="0.35">
      <c r="A94" s="215">
        <v>105239</v>
      </c>
      <c r="B94" s="215" t="s">
        <v>91</v>
      </c>
      <c r="C94" s="215" t="s">
        <v>77</v>
      </c>
      <c r="D94" s="215" t="s">
        <v>78</v>
      </c>
      <c r="E94" s="207">
        <v>7390.59</v>
      </c>
      <c r="F94" s="207"/>
      <c r="G94" s="207"/>
      <c r="H94" s="207"/>
      <c r="J94" s="219">
        <f t="shared" si="6"/>
        <v>0</v>
      </c>
      <c r="K94" s="219">
        <f t="shared" si="4"/>
        <v>4.7741036525466919E-5</v>
      </c>
      <c r="L94" s="219">
        <f t="shared" si="7"/>
        <v>0</v>
      </c>
      <c r="M94" s="219">
        <f t="shared" si="5"/>
        <v>0</v>
      </c>
    </row>
    <row r="95" spans="1:13" x14ac:dyDescent="0.35">
      <c r="A95" s="215">
        <v>105240</v>
      </c>
      <c r="B95" s="215" t="s">
        <v>92</v>
      </c>
      <c r="C95" s="215" t="s">
        <v>77</v>
      </c>
      <c r="D95" s="215" t="s">
        <v>78</v>
      </c>
      <c r="E95" s="207">
        <v>410991.42</v>
      </c>
      <c r="F95" s="207"/>
      <c r="G95" s="207"/>
      <c r="H95" s="207"/>
      <c r="J95" s="219">
        <f t="shared" si="6"/>
        <v>0</v>
      </c>
      <c r="K95" s="219">
        <f t="shared" si="4"/>
        <v>2.6548836282182494E-3</v>
      </c>
      <c r="L95" s="219">
        <f t="shared" si="7"/>
        <v>0</v>
      </c>
      <c r="M95" s="219">
        <f t="shared" si="5"/>
        <v>0</v>
      </c>
    </row>
    <row r="96" spans="1:13" x14ac:dyDescent="0.35">
      <c r="A96" s="215">
        <v>105241</v>
      </c>
      <c r="B96" s="215" t="s">
        <v>93</v>
      </c>
      <c r="C96" s="215" t="s">
        <v>77</v>
      </c>
      <c r="D96" s="215" t="s">
        <v>78</v>
      </c>
      <c r="E96" s="207">
        <v>5798.91</v>
      </c>
      <c r="F96" s="207"/>
      <c r="G96" s="207"/>
      <c r="H96" s="207"/>
      <c r="J96" s="219">
        <f t="shared" si="6"/>
        <v>0</v>
      </c>
      <c r="K96" s="219">
        <f t="shared" si="4"/>
        <v>3.7459252118964162E-5</v>
      </c>
      <c r="L96" s="219">
        <f t="shared" si="7"/>
        <v>0</v>
      </c>
      <c r="M96" s="219">
        <f t="shared" si="5"/>
        <v>0</v>
      </c>
    </row>
    <row r="97" spans="1:13" x14ac:dyDescent="0.35">
      <c r="A97" s="215">
        <v>105242</v>
      </c>
      <c r="B97" s="215" t="s">
        <v>802</v>
      </c>
      <c r="C97" s="215" t="s">
        <v>77</v>
      </c>
      <c r="D97" s="215" t="s">
        <v>78</v>
      </c>
      <c r="E97" s="207">
        <v>415.15</v>
      </c>
      <c r="F97" s="207"/>
      <c r="G97" s="207"/>
      <c r="H97" s="207"/>
      <c r="J97" s="219">
        <f t="shared" si="6"/>
        <v>0</v>
      </c>
      <c r="K97" s="219">
        <f t="shared" si="4"/>
        <v>2.6817468312472466E-6</v>
      </c>
      <c r="L97" s="219">
        <f t="shared" si="7"/>
        <v>0</v>
      </c>
      <c r="M97" s="219">
        <f t="shared" si="5"/>
        <v>0</v>
      </c>
    </row>
    <row r="98" spans="1:13" x14ac:dyDescent="0.35">
      <c r="A98" s="215">
        <v>105243</v>
      </c>
      <c r="B98" s="215" t="s">
        <v>803</v>
      </c>
      <c r="C98" s="215" t="s">
        <v>77</v>
      </c>
      <c r="D98" s="215" t="s">
        <v>78</v>
      </c>
      <c r="E98" s="207">
        <v>35953</v>
      </c>
      <c r="F98" s="207"/>
      <c r="G98" s="207"/>
      <c r="H98" s="207"/>
      <c r="J98" s="219">
        <f t="shared" si="6"/>
        <v>0</v>
      </c>
      <c r="K98" s="219">
        <f t="shared" si="4"/>
        <v>2.3224579988879264E-4</v>
      </c>
      <c r="L98" s="219">
        <f t="shared" si="7"/>
        <v>0</v>
      </c>
      <c r="M98" s="219">
        <f t="shared" si="5"/>
        <v>0</v>
      </c>
    </row>
    <row r="99" spans="1:13" x14ac:dyDescent="0.35">
      <c r="A99" s="215">
        <v>105244</v>
      </c>
      <c r="B99" s="215" t="s">
        <v>94</v>
      </c>
      <c r="C99" s="215" t="s">
        <v>77</v>
      </c>
      <c r="D99" s="215" t="s">
        <v>78</v>
      </c>
      <c r="E99" s="207">
        <v>429670.1</v>
      </c>
      <c r="F99" s="207"/>
      <c r="G99" s="207"/>
      <c r="H99" s="207"/>
      <c r="J99" s="219">
        <f t="shared" si="6"/>
        <v>0</v>
      </c>
      <c r="K99" s="219">
        <f t="shared" si="4"/>
        <v>2.7755424043278036E-3</v>
      </c>
      <c r="L99" s="219">
        <f t="shared" si="7"/>
        <v>0</v>
      </c>
      <c r="M99" s="219">
        <f t="shared" si="5"/>
        <v>0</v>
      </c>
    </row>
    <row r="100" spans="1:13" x14ac:dyDescent="0.35">
      <c r="A100" s="215">
        <v>105245</v>
      </c>
      <c r="B100" s="215" t="s">
        <v>1912</v>
      </c>
      <c r="C100" s="215" t="s">
        <v>77</v>
      </c>
      <c r="D100" s="215" t="s">
        <v>78</v>
      </c>
      <c r="E100" s="207">
        <v>6741154.7800000003</v>
      </c>
      <c r="F100" s="207">
        <v>326869.34999999998</v>
      </c>
      <c r="G100" s="207"/>
      <c r="H100" s="207"/>
      <c r="J100" s="219">
        <f t="shared" si="6"/>
        <v>0</v>
      </c>
      <c r="K100" s="219">
        <f t="shared" si="4"/>
        <v>4.3545876117577341E-2</v>
      </c>
      <c r="L100" s="219">
        <f t="shared" si="7"/>
        <v>0</v>
      </c>
      <c r="M100" s="219">
        <f t="shared" si="5"/>
        <v>2.3874687458751605E-3</v>
      </c>
    </row>
    <row r="101" spans="1:13" x14ac:dyDescent="0.35">
      <c r="A101" s="215">
        <v>105251</v>
      </c>
      <c r="B101" s="215" t="s">
        <v>96</v>
      </c>
      <c r="C101" s="215" t="s">
        <v>77</v>
      </c>
      <c r="D101" s="215" t="s">
        <v>78</v>
      </c>
      <c r="E101" s="207">
        <v>7795.67</v>
      </c>
      <c r="F101" s="207"/>
      <c r="G101" s="207"/>
      <c r="H101" s="207"/>
      <c r="J101" s="219">
        <f t="shared" si="6"/>
        <v>0</v>
      </c>
      <c r="K101" s="219">
        <f t="shared" si="4"/>
        <v>5.0357734120075215E-5</v>
      </c>
      <c r="L101" s="219">
        <f t="shared" si="7"/>
        <v>0</v>
      </c>
      <c r="M101" s="219">
        <f t="shared" si="5"/>
        <v>0</v>
      </c>
    </row>
    <row r="102" spans="1:13" x14ac:dyDescent="0.35">
      <c r="A102" s="215">
        <v>105252</v>
      </c>
      <c r="B102" s="215" t="s">
        <v>804</v>
      </c>
      <c r="C102" s="215" t="s">
        <v>77</v>
      </c>
      <c r="D102" s="215" t="s">
        <v>78</v>
      </c>
      <c r="E102" s="207">
        <v>332.35</v>
      </c>
      <c r="F102" s="207"/>
      <c r="G102" s="207"/>
      <c r="H102" s="207"/>
      <c r="J102" s="219">
        <f t="shared" si="6"/>
        <v>0</v>
      </c>
      <c r="K102" s="219">
        <f t="shared" si="4"/>
        <v>2.1468831973142781E-6</v>
      </c>
      <c r="L102" s="219">
        <f t="shared" si="7"/>
        <v>0</v>
      </c>
      <c r="M102" s="219">
        <f t="shared" si="5"/>
        <v>0</v>
      </c>
    </row>
    <row r="103" spans="1:13" x14ac:dyDescent="0.35">
      <c r="A103" s="215">
        <v>105254</v>
      </c>
      <c r="B103" s="215" t="s">
        <v>97</v>
      </c>
      <c r="C103" s="215" t="s">
        <v>77</v>
      </c>
      <c r="D103" s="215" t="s">
        <v>78</v>
      </c>
      <c r="E103" s="207">
        <v>827664.38</v>
      </c>
      <c r="F103" s="207"/>
      <c r="G103" s="207"/>
      <c r="H103" s="207"/>
      <c r="J103" s="219">
        <f t="shared" si="6"/>
        <v>0</v>
      </c>
      <c r="K103" s="219">
        <f t="shared" si="4"/>
        <v>5.3464683328946581E-3</v>
      </c>
      <c r="L103" s="219">
        <f t="shared" si="7"/>
        <v>0</v>
      </c>
      <c r="M103" s="219">
        <f t="shared" si="5"/>
        <v>0</v>
      </c>
    </row>
    <row r="104" spans="1:13" x14ac:dyDescent="0.35">
      <c r="A104" s="215">
        <v>105265</v>
      </c>
      <c r="B104" s="215" t="s">
        <v>100</v>
      </c>
      <c r="C104" s="215" t="s">
        <v>98</v>
      </c>
      <c r="D104" s="215" t="s">
        <v>99</v>
      </c>
      <c r="E104" s="207"/>
      <c r="F104" s="207">
        <v>32445.919999999998</v>
      </c>
      <c r="G104" s="207"/>
      <c r="H104" s="207">
        <v>-7573.14</v>
      </c>
      <c r="J104" s="219">
        <f t="shared" si="6"/>
        <v>0</v>
      </c>
      <c r="K104" s="219">
        <f t="shared" si="4"/>
        <v>0</v>
      </c>
      <c r="L104" s="219">
        <f t="shared" si="7"/>
        <v>0.23340808335840071</v>
      </c>
      <c r="M104" s="219">
        <f t="shared" si="5"/>
        <v>2.3698648995742729E-4</v>
      </c>
    </row>
    <row r="105" spans="1:13" x14ac:dyDescent="0.35">
      <c r="A105" s="215">
        <v>105270</v>
      </c>
      <c r="B105" s="215" t="s">
        <v>101</v>
      </c>
      <c r="C105" s="215" t="s">
        <v>98</v>
      </c>
      <c r="D105" s="215" t="s">
        <v>99</v>
      </c>
      <c r="E105" s="207"/>
      <c r="F105" s="207">
        <v>-2338.8200000000002</v>
      </c>
      <c r="G105" s="207"/>
      <c r="H105" s="207">
        <v>-129.41999999999999</v>
      </c>
      <c r="J105" s="219">
        <f t="shared" si="6"/>
        <v>0</v>
      </c>
      <c r="K105" s="219">
        <f t="shared" si="4"/>
        <v>0</v>
      </c>
      <c r="L105" s="219">
        <f t="shared" si="7"/>
        <v>-5.5335596582892221E-2</v>
      </c>
      <c r="M105" s="219">
        <f t="shared" si="5"/>
        <v>-1.70828487046208E-5</v>
      </c>
    </row>
    <row r="106" spans="1:13" x14ac:dyDescent="0.35">
      <c r="A106" s="215">
        <v>105276</v>
      </c>
      <c r="B106" s="215" t="s">
        <v>102</v>
      </c>
      <c r="C106" s="215" t="s">
        <v>98</v>
      </c>
      <c r="D106" s="215" t="s">
        <v>99</v>
      </c>
      <c r="E106" s="207"/>
      <c r="F106" s="207">
        <v>95379.22</v>
      </c>
      <c r="G106" s="207"/>
      <c r="H106" s="207">
        <v>-13449.92</v>
      </c>
      <c r="J106" s="219">
        <f t="shared" si="6"/>
        <v>0</v>
      </c>
      <c r="K106" s="219">
        <f t="shared" si="4"/>
        <v>0</v>
      </c>
      <c r="L106" s="219">
        <f t="shared" si="7"/>
        <v>0.14101520226313446</v>
      </c>
      <c r="M106" s="219">
        <f t="shared" si="5"/>
        <v>6.9665420375434716E-4</v>
      </c>
    </row>
    <row r="107" spans="1:13" x14ac:dyDescent="0.35">
      <c r="A107" s="215">
        <v>105286</v>
      </c>
      <c r="B107" s="215" t="s">
        <v>103</v>
      </c>
      <c r="C107" s="215" t="s">
        <v>98</v>
      </c>
      <c r="D107" s="215" t="s">
        <v>99</v>
      </c>
      <c r="E107" s="207"/>
      <c r="F107" s="207">
        <v>72082.210000000006</v>
      </c>
      <c r="G107" s="207"/>
      <c r="H107" s="207">
        <v>-8513.92</v>
      </c>
      <c r="J107" s="219">
        <f t="shared" si="6"/>
        <v>0</v>
      </c>
      <c r="K107" s="219">
        <f t="shared" si="4"/>
        <v>0</v>
      </c>
      <c r="L107" s="219">
        <f t="shared" si="7"/>
        <v>0.11811402563822612</v>
      </c>
      <c r="M107" s="219">
        <f t="shared" si="5"/>
        <v>5.2649177265659802E-4</v>
      </c>
    </row>
    <row r="108" spans="1:13" x14ac:dyDescent="0.35">
      <c r="A108" s="215">
        <v>105289</v>
      </c>
      <c r="B108" s="215" t="s">
        <v>104</v>
      </c>
      <c r="C108" s="215" t="s">
        <v>98</v>
      </c>
      <c r="D108" s="215" t="s">
        <v>99</v>
      </c>
      <c r="E108" s="207"/>
      <c r="F108" s="207">
        <v>1622748.65</v>
      </c>
      <c r="G108" s="207"/>
      <c r="H108" s="207">
        <v>-153931.38</v>
      </c>
      <c r="J108" s="219">
        <f t="shared" si="6"/>
        <v>0</v>
      </c>
      <c r="K108" s="219">
        <f t="shared" si="4"/>
        <v>0</v>
      </c>
      <c r="L108" s="219">
        <f t="shared" si="7"/>
        <v>9.4858424316051668E-2</v>
      </c>
      <c r="M108" s="219">
        <f t="shared" si="5"/>
        <v>1.1852630674262085E-2</v>
      </c>
    </row>
    <row r="109" spans="1:13" x14ac:dyDescent="0.35">
      <c r="A109" s="215">
        <v>105293</v>
      </c>
      <c r="B109" s="215" t="s">
        <v>105</v>
      </c>
      <c r="C109" s="215" t="s">
        <v>98</v>
      </c>
      <c r="D109" s="215" t="s">
        <v>99</v>
      </c>
      <c r="E109" s="207"/>
      <c r="F109" s="207">
        <v>15081.82</v>
      </c>
      <c r="G109" s="207"/>
      <c r="H109" s="207">
        <v>-5846.48</v>
      </c>
      <c r="J109" s="219">
        <f t="shared" si="6"/>
        <v>0</v>
      </c>
      <c r="K109" s="219">
        <f t="shared" si="4"/>
        <v>0</v>
      </c>
      <c r="L109" s="219">
        <f t="shared" si="7"/>
        <v>0.38765082728742284</v>
      </c>
      <c r="M109" s="219">
        <f t="shared" si="5"/>
        <v>1.1015830600487599E-4</v>
      </c>
    </row>
    <row r="110" spans="1:13" x14ac:dyDescent="0.35">
      <c r="A110" s="215">
        <v>105296</v>
      </c>
      <c r="B110" s="215" t="s">
        <v>805</v>
      </c>
      <c r="C110" s="215" t="s">
        <v>98</v>
      </c>
      <c r="D110" s="215" t="s">
        <v>99</v>
      </c>
      <c r="E110" s="207"/>
      <c r="F110" s="207">
        <v>3163</v>
      </c>
      <c r="G110" s="207"/>
      <c r="H110" s="207"/>
      <c r="J110" s="219">
        <f t="shared" si="6"/>
        <v>0</v>
      </c>
      <c r="K110" s="219">
        <f t="shared" si="4"/>
        <v>0</v>
      </c>
      <c r="L110" s="219">
        <f t="shared" si="7"/>
        <v>0</v>
      </c>
      <c r="M110" s="219">
        <f t="shared" si="5"/>
        <v>2.3102697280130831E-5</v>
      </c>
    </row>
    <row r="111" spans="1:13" x14ac:dyDescent="0.35">
      <c r="A111" s="215">
        <v>105298</v>
      </c>
      <c r="B111" s="215" t="s">
        <v>106</v>
      </c>
      <c r="C111" s="215" t="s">
        <v>98</v>
      </c>
      <c r="D111" s="215" t="s">
        <v>99</v>
      </c>
      <c r="E111" s="207"/>
      <c r="F111" s="207">
        <v>503692.9</v>
      </c>
      <c r="G111" s="207"/>
      <c r="H111" s="207">
        <v>-10585.9</v>
      </c>
      <c r="J111" s="219">
        <f t="shared" si="6"/>
        <v>0</v>
      </c>
      <c r="K111" s="219">
        <f t="shared" si="4"/>
        <v>0</v>
      </c>
      <c r="L111" s="219">
        <f t="shared" si="7"/>
        <v>2.1016575774643637E-2</v>
      </c>
      <c r="M111" s="219">
        <f t="shared" si="5"/>
        <v>3.6789960767787577E-3</v>
      </c>
    </row>
    <row r="112" spans="1:13" x14ac:dyDescent="0.35">
      <c r="A112" s="215">
        <v>105302</v>
      </c>
      <c r="B112" s="215" t="s">
        <v>2141</v>
      </c>
      <c r="C112" s="215" t="s">
        <v>98</v>
      </c>
      <c r="D112" s="215" t="s">
        <v>99</v>
      </c>
      <c r="E112" s="207"/>
      <c r="F112" s="207">
        <v>5.2</v>
      </c>
      <c r="G112" s="207"/>
      <c r="H112" s="207">
        <v>-0.52</v>
      </c>
      <c r="J112" s="219">
        <f t="shared" si="6"/>
        <v>0</v>
      </c>
      <c r="K112" s="219">
        <f t="shared" si="4"/>
        <v>0</v>
      </c>
      <c r="L112" s="219">
        <f t="shared" si="7"/>
        <v>0.1</v>
      </c>
      <c r="M112" s="219">
        <f t="shared" si="5"/>
        <v>3.798103884182116E-8</v>
      </c>
    </row>
    <row r="113" spans="1:13" x14ac:dyDescent="0.35">
      <c r="A113" s="215">
        <v>105303</v>
      </c>
      <c r="B113" s="215" t="s">
        <v>107</v>
      </c>
      <c r="C113" s="215" t="s">
        <v>98</v>
      </c>
      <c r="D113" s="215" t="s">
        <v>99</v>
      </c>
      <c r="E113" s="207"/>
      <c r="F113" s="207">
        <v>852653.13</v>
      </c>
      <c r="G113" s="207"/>
      <c r="H113" s="207">
        <v>-87043.64</v>
      </c>
      <c r="J113" s="219">
        <f t="shared" si="6"/>
        <v>0</v>
      </c>
      <c r="K113" s="219">
        <f t="shared" si="4"/>
        <v>0</v>
      </c>
      <c r="L113" s="219">
        <f t="shared" si="7"/>
        <v>0.10208563944402572</v>
      </c>
      <c r="M113" s="219">
        <f t="shared" si="5"/>
        <v>6.2278176248327663E-3</v>
      </c>
    </row>
    <row r="114" spans="1:13" x14ac:dyDescent="0.35">
      <c r="A114" s="215">
        <v>105304</v>
      </c>
      <c r="B114" s="215" t="s">
        <v>108</v>
      </c>
      <c r="C114" s="215" t="s">
        <v>98</v>
      </c>
      <c r="D114" s="215" t="s">
        <v>99</v>
      </c>
      <c r="E114" s="207"/>
      <c r="F114" s="207">
        <v>-29884.75</v>
      </c>
      <c r="G114" s="207"/>
      <c r="H114" s="207">
        <v>-155.93</v>
      </c>
      <c r="J114" s="219">
        <f t="shared" si="6"/>
        <v>0</v>
      </c>
      <c r="K114" s="219">
        <f t="shared" si="4"/>
        <v>0</v>
      </c>
      <c r="L114" s="219">
        <f t="shared" si="7"/>
        <v>-5.2177113745304881E-3</v>
      </c>
      <c r="M114" s="219">
        <f t="shared" si="5"/>
        <v>-2.1827958664002208E-4</v>
      </c>
    </row>
    <row r="115" spans="1:13" x14ac:dyDescent="0.35">
      <c r="A115" s="215">
        <v>105309</v>
      </c>
      <c r="B115" s="215" t="s">
        <v>109</v>
      </c>
      <c r="C115" s="215" t="s">
        <v>98</v>
      </c>
      <c r="D115" s="215" t="s">
        <v>99</v>
      </c>
      <c r="E115" s="207">
        <v>166.08</v>
      </c>
      <c r="F115" s="207">
        <v>12873708.949999999</v>
      </c>
      <c r="G115" s="207"/>
      <c r="H115" s="207">
        <v>-2665792.5099999998</v>
      </c>
      <c r="J115" s="219">
        <f t="shared" si="6"/>
        <v>0</v>
      </c>
      <c r="K115" s="219">
        <f t="shared" si="4"/>
        <v>1.0728279266133753E-6</v>
      </c>
      <c r="L115" s="219">
        <f t="shared" si="7"/>
        <v>0.20707260979362127</v>
      </c>
      <c r="M115" s="219">
        <f t="shared" si="5"/>
        <v>9.4030161474663587E-2</v>
      </c>
    </row>
    <row r="116" spans="1:13" x14ac:dyDescent="0.35">
      <c r="A116" s="215">
        <v>105311</v>
      </c>
      <c r="B116" s="215" t="s">
        <v>110</v>
      </c>
      <c r="C116" s="215" t="s">
        <v>98</v>
      </c>
      <c r="D116" s="215" t="s">
        <v>99</v>
      </c>
      <c r="E116" s="207"/>
      <c r="F116" s="207">
        <v>45948.94</v>
      </c>
      <c r="G116" s="207"/>
      <c r="H116" s="207">
        <v>-4466.54</v>
      </c>
      <c r="J116" s="219">
        <f t="shared" si="6"/>
        <v>0</v>
      </c>
      <c r="K116" s="219">
        <f t="shared" si="4"/>
        <v>0</v>
      </c>
      <c r="L116" s="219">
        <f t="shared" si="7"/>
        <v>9.7206594972593485E-2</v>
      </c>
      <c r="M116" s="219">
        <f t="shared" si="5"/>
        <v>3.3561316824625191E-4</v>
      </c>
    </row>
    <row r="117" spans="1:13" x14ac:dyDescent="0.35">
      <c r="A117" s="215">
        <v>105317</v>
      </c>
      <c r="B117" s="215" t="s">
        <v>111</v>
      </c>
      <c r="C117" s="215" t="s">
        <v>98</v>
      </c>
      <c r="D117" s="215" t="s">
        <v>99</v>
      </c>
      <c r="E117" s="207"/>
      <c r="F117" s="207">
        <v>9833.31</v>
      </c>
      <c r="G117" s="207"/>
      <c r="H117" s="207">
        <v>-769.24</v>
      </c>
      <c r="J117" s="219">
        <f t="shared" si="6"/>
        <v>0</v>
      </c>
      <c r="K117" s="219">
        <f t="shared" si="4"/>
        <v>0</v>
      </c>
      <c r="L117" s="219">
        <f t="shared" si="7"/>
        <v>7.8227982235890059E-2</v>
      </c>
      <c r="M117" s="219">
        <f t="shared" si="5"/>
        <v>7.1822947894936226E-5</v>
      </c>
    </row>
    <row r="118" spans="1:13" x14ac:dyDescent="0.35">
      <c r="A118" s="215">
        <v>105325</v>
      </c>
      <c r="B118" s="215" t="s">
        <v>112</v>
      </c>
      <c r="C118" s="215" t="s">
        <v>98</v>
      </c>
      <c r="D118" s="215" t="s">
        <v>99</v>
      </c>
      <c r="E118" s="207">
        <v>415.43</v>
      </c>
      <c r="F118" s="207">
        <v>11193986.66</v>
      </c>
      <c r="G118" s="207"/>
      <c r="H118" s="207">
        <v>-1650386.81</v>
      </c>
      <c r="J118" s="219">
        <f t="shared" si="6"/>
        <v>0</v>
      </c>
      <c r="K118" s="219">
        <f t="shared" si="4"/>
        <v>2.6835555488499189E-6</v>
      </c>
      <c r="L118" s="219">
        <f t="shared" si="7"/>
        <v>0.14743512388641708</v>
      </c>
      <c r="M118" s="219">
        <f t="shared" si="5"/>
        <v>8.1761392716978437E-2</v>
      </c>
    </row>
    <row r="119" spans="1:13" x14ac:dyDescent="0.35">
      <c r="A119" s="215">
        <v>105331</v>
      </c>
      <c r="B119" s="215" t="s">
        <v>113</v>
      </c>
      <c r="C119" s="215" t="s">
        <v>98</v>
      </c>
      <c r="D119" s="215" t="s">
        <v>99</v>
      </c>
      <c r="E119" s="207"/>
      <c r="F119" s="207">
        <v>-49.09</v>
      </c>
      <c r="G119" s="207"/>
      <c r="H119" s="207"/>
      <c r="J119" s="219">
        <f t="shared" si="6"/>
        <v>0</v>
      </c>
      <c r="K119" s="219">
        <f t="shared" si="4"/>
        <v>0</v>
      </c>
      <c r="L119" s="219">
        <f t="shared" si="7"/>
        <v>0</v>
      </c>
      <c r="M119" s="219">
        <f t="shared" si="5"/>
        <v>-3.5855561475865398E-7</v>
      </c>
    </row>
    <row r="120" spans="1:13" x14ac:dyDescent="0.35">
      <c r="A120" s="215">
        <v>105341</v>
      </c>
      <c r="B120" s="215" t="s">
        <v>444</v>
      </c>
      <c r="C120" s="215" t="s">
        <v>207</v>
      </c>
      <c r="D120" s="215" t="s">
        <v>208</v>
      </c>
      <c r="E120" s="207">
        <v>16280.75</v>
      </c>
      <c r="F120" s="207">
        <v>-32659</v>
      </c>
      <c r="G120" s="207">
        <v>-3256.15</v>
      </c>
      <c r="H120" s="207"/>
      <c r="J120" s="219">
        <f t="shared" si="6"/>
        <v>0.2</v>
      </c>
      <c r="K120" s="219">
        <f t="shared" si="4"/>
        <v>1.0516885396321478E-4</v>
      </c>
      <c r="L120" s="219">
        <f t="shared" si="7"/>
        <v>0</v>
      </c>
      <c r="M120" s="219">
        <f t="shared" si="5"/>
        <v>-2.3854283606443023E-4</v>
      </c>
    </row>
    <row r="121" spans="1:13" x14ac:dyDescent="0.35">
      <c r="A121" s="215">
        <v>105342</v>
      </c>
      <c r="B121" s="215" t="s">
        <v>116</v>
      </c>
      <c r="C121" s="215" t="s">
        <v>117</v>
      </c>
      <c r="D121" s="215" t="s">
        <v>118</v>
      </c>
      <c r="E121" s="207"/>
      <c r="F121" s="207">
        <v>291272.13</v>
      </c>
      <c r="G121" s="207"/>
      <c r="H121" s="207">
        <v>-12708.42</v>
      </c>
      <c r="J121" s="219">
        <f t="shared" si="6"/>
        <v>0</v>
      </c>
      <c r="K121" s="219">
        <f t="shared" si="4"/>
        <v>0</v>
      </c>
      <c r="L121" s="219">
        <f t="shared" si="7"/>
        <v>4.3630744898250307E-2</v>
      </c>
      <c r="M121" s="219">
        <f t="shared" si="5"/>
        <v>2.1274650159749963E-3</v>
      </c>
    </row>
    <row r="122" spans="1:13" x14ac:dyDescent="0.35">
      <c r="A122" s="215">
        <v>105344</v>
      </c>
      <c r="B122" s="215" t="s">
        <v>2142</v>
      </c>
      <c r="C122" s="215" t="s">
        <v>454</v>
      </c>
      <c r="D122" s="215" t="s">
        <v>383</v>
      </c>
      <c r="E122" s="207"/>
      <c r="F122" s="207">
        <v>36962.69</v>
      </c>
      <c r="G122" s="207"/>
      <c r="H122" s="207"/>
      <c r="J122" s="219">
        <f t="shared" si="6"/>
        <v>0</v>
      </c>
      <c r="K122" s="219">
        <f t="shared" si="4"/>
        <v>0</v>
      </c>
      <c r="L122" s="219">
        <f t="shared" si="7"/>
        <v>0</v>
      </c>
      <c r="M122" s="219">
        <f t="shared" si="5"/>
        <v>2.6997718549772972E-4</v>
      </c>
    </row>
    <row r="123" spans="1:13" x14ac:dyDescent="0.35">
      <c r="A123" s="215">
        <v>105348</v>
      </c>
      <c r="B123" s="215" t="s">
        <v>119</v>
      </c>
      <c r="C123" s="215" t="s">
        <v>120</v>
      </c>
      <c r="D123" s="215" t="s">
        <v>121</v>
      </c>
      <c r="E123" s="207">
        <v>36893.24</v>
      </c>
      <c r="F123" s="207"/>
      <c r="G123" s="207">
        <v>-7080.9</v>
      </c>
      <c r="H123" s="207"/>
      <c r="J123" s="219">
        <f t="shared" si="6"/>
        <v>0.19192947000588725</v>
      </c>
      <c r="K123" s="219">
        <f t="shared" si="4"/>
        <v>2.3831947359856479E-4</v>
      </c>
      <c r="L123" s="219">
        <f t="shared" si="7"/>
        <v>0</v>
      </c>
      <c r="M123" s="219">
        <f t="shared" si="5"/>
        <v>0</v>
      </c>
    </row>
    <row r="124" spans="1:13" x14ac:dyDescent="0.35">
      <c r="A124" s="215">
        <v>105350</v>
      </c>
      <c r="B124" s="215" t="s">
        <v>122</v>
      </c>
      <c r="C124" s="215" t="s">
        <v>123</v>
      </c>
      <c r="D124" s="215" t="s">
        <v>124</v>
      </c>
      <c r="E124" s="207"/>
      <c r="F124" s="207">
        <v>288487.59000000003</v>
      </c>
      <c r="G124" s="207"/>
      <c r="H124" s="207">
        <v>-40492.980000000003</v>
      </c>
      <c r="J124" s="219">
        <f t="shared" si="6"/>
        <v>0</v>
      </c>
      <c r="K124" s="219">
        <f t="shared" si="4"/>
        <v>0</v>
      </c>
      <c r="L124" s="219">
        <f t="shared" si="7"/>
        <v>0.14036298753786947</v>
      </c>
      <c r="M124" s="219">
        <f t="shared" si="5"/>
        <v>2.1071266079179573E-3</v>
      </c>
    </row>
    <row r="125" spans="1:13" x14ac:dyDescent="0.35">
      <c r="A125" s="215">
        <v>105351</v>
      </c>
      <c r="B125" s="215" t="s">
        <v>125</v>
      </c>
      <c r="C125" s="215" t="s">
        <v>123</v>
      </c>
      <c r="D125" s="215" t="s">
        <v>124</v>
      </c>
      <c r="E125" s="207"/>
      <c r="F125" s="207">
        <v>3318807.19</v>
      </c>
      <c r="G125" s="207"/>
      <c r="H125" s="207">
        <v>-383875.21</v>
      </c>
      <c r="J125" s="219">
        <f t="shared" si="6"/>
        <v>0</v>
      </c>
      <c r="K125" s="219">
        <f t="shared" si="4"/>
        <v>0</v>
      </c>
      <c r="L125" s="219">
        <f t="shared" si="7"/>
        <v>0.11566661997017068</v>
      </c>
      <c r="M125" s="219">
        <f t="shared" si="5"/>
        <v>2.4240720152289487E-2</v>
      </c>
    </row>
    <row r="126" spans="1:13" x14ac:dyDescent="0.35">
      <c r="A126" s="215">
        <v>105352</v>
      </c>
      <c r="B126" s="215" t="s">
        <v>126</v>
      </c>
      <c r="C126" s="215" t="s">
        <v>120</v>
      </c>
      <c r="D126" s="215" t="s">
        <v>121</v>
      </c>
      <c r="E126" s="207">
        <v>840028.52</v>
      </c>
      <c r="F126" s="207"/>
      <c r="G126" s="207">
        <v>-167338.48000000001</v>
      </c>
      <c r="H126" s="207"/>
      <c r="J126" s="219">
        <f t="shared" si="6"/>
        <v>0.19920571268223133</v>
      </c>
      <c r="K126" s="219">
        <f t="shared" si="4"/>
        <v>5.4263370388228701E-3</v>
      </c>
      <c r="L126" s="219">
        <f t="shared" si="7"/>
        <v>0</v>
      </c>
      <c r="M126" s="219">
        <f t="shared" si="5"/>
        <v>0</v>
      </c>
    </row>
    <row r="127" spans="1:13" x14ac:dyDescent="0.35">
      <c r="A127" s="215">
        <v>105354</v>
      </c>
      <c r="B127" s="215" t="s">
        <v>127</v>
      </c>
      <c r="C127" s="215" t="s">
        <v>120</v>
      </c>
      <c r="D127" s="215" t="s">
        <v>121</v>
      </c>
      <c r="E127" s="207">
        <v>242711.25</v>
      </c>
      <c r="F127" s="207"/>
      <c r="G127" s="207">
        <v>-84363.63</v>
      </c>
      <c r="H127" s="207"/>
      <c r="J127" s="219">
        <f t="shared" si="6"/>
        <v>0.34758846159788642</v>
      </c>
      <c r="K127" s="219">
        <f t="shared" si="4"/>
        <v>1.5678432508624794E-3</v>
      </c>
      <c r="L127" s="219">
        <f t="shared" si="7"/>
        <v>0</v>
      </c>
      <c r="M127" s="219">
        <f t="shared" si="5"/>
        <v>0</v>
      </c>
    </row>
    <row r="128" spans="1:13" x14ac:dyDescent="0.35">
      <c r="A128" s="215">
        <v>105356</v>
      </c>
      <c r="B128" s="215" t="s">
        <v>128</v>
      </c>
      <c r="C128" s="215" t="s">
        <v>120</v>
      </c>
      <c r="D128" s="215" t="s">
        <v>121</v>
      </c>
      <c r="E128" s="207">
        <v>5165.5200000000004</v>
      </c>
      <c r="F128" s="207"/>
      <c r="G128" s="207">
        <v>-450.1</v>
      </c>
      <c r="H128" s="207"/>
      <c r="J128" s="219">
        <f t="shared" si="6"/>
        <v>8.7135467484396531E-2</v>
      </c>
      <c r="K128" s="219">
        <f t="shared" si="4"/>
        <v>3.3367739110548671E-5</v>
      </c>
      <c r="L128" s="219">
        <f t="shared" si="7"/>
        <v>0</v>
      </c>
      <c r="M128" s="219">
        <f t="shared" si="5"/>
        <v>0</v>
      </c>
    </row>
    <row r="129" spans="1:13" x14ac:dyDescent="0.35">
      <c r="A129" s="215">
        <v>105362</v>
      </c>
      <c r="B129" s="215" t="s">
        <v>129</v>
      </c>
      <c r="C129" s="215" t="s">
        <v>120</v>
      </c>
      <c r="D129" s="215" t="s">
        <v>121</v>
      </c>
      <c r="E129" s="207">
        <v>364772.07</v>
      </c>
      <c r="F129" s="207"/>
      <c r="G129" s="207">
        <v>-79173.05</v>
      </c>
      <c r="H129" s="207"/>
      <c r="J129" s="219">
        <f t="shared" si="6"/>
        <v>0.21704800479927094</v>
      </c>
      <c r="K129" s="219">
        <f t="shared" si="4"/>
        <v>2.3563202284716343E-3</v>
      </c>
      <c r="L129" s="219">
        <f t="shared" si="7"/>
        <v>0</v>
      </c>
      <c r="M129" s="219">
        <f t="shared" si="5"/>
        <v>0</v>
      </c>
    </row>
    <row r="130" spans="1:13" x14ac:dyDescent="0.35">
      <c r="A130" s="215">
        <v>105364</v>
      </c>
      <c r="B130" s="215" t="s">
        <v>2143</v>
      </c>
      <c r="C130" s="215" t="s">
        <v>120</v>
      </c>
      <c r="D130" s="215" t="s">
        <v>121</v>
      </c>
      <c r="E130" s="207">
        <v>-89653.61</v>
      </c>
      <c r="F130" s="207">
        <v>89653.61</v>
      </c>
      <c r="G130" s="207">
        <v>17930.73</v>
      </c>
      <c r="H130" s="207">
        <v>-17930.73</v>
      </c>
      <c r="J130" s="219">
        <f t="shared" si="6"/>
        <v>0.20000008923232426</v>
      </c>
      <c r="K130" s="219">
        <f t="shared" si="4"/>
        <v>-5.7913593767885464E-4</v>
      </c>
      <c r="L130" s="219">
        <f t="shared" si="7"/>
        <v>0.20000008923232426</v>
      </c>
      <c r="M130" s="219">
        <f t="shared" si="5"/>
        <v>6.5483408533067034E-4</v>
      </c>
    </row>
    <row r="131" spans="1:13" x14ac:dyDescent="0.35">
      <c r="A131" s="215">
        <v>105366</v>
      </c>
      <c r="B131" s="215" t="s">
        <v>130</v>
      </c>
      <c r="C131" s="215" t="s">
        <v>120</v>
      </c>
      <c r="D131" s="215" t="s">
        <v>121</v>
      </c>
      <c r="E131" s="207">
        <v>479763.47</v>
      </c>
      <c r="F131" s="207"/>
      <c r="G131" s="207">
        <v>-21168.59</v>
      </c>
      <c r="H131" s="207"/>
      <c r="J131" s="219">
        <f t="shared" si="6"/>
        <v>4.4122971680190658E-2</v>
      </c>
      <c r="K131" s="219">
        <f t="shared" si="4"/>
        <v>3.0991308332426436E-3</v>
      </c>
      <c r="L131" s="219">
        <f t="shared" si="7"/>
        <v>0</v>
      </c>
      <c r="M131" s="219">
        <f t="shared" si="5"/>
        <v>0</v>
      </c>
    </row>
    <row r="132" spans="1:13" x14ac:dyDescent="0.35">
      <c r="A132" s="215">
        <v>105372</v>
      </c>
      <c r="B132" s="215" t="s">
        <v>502</v>
      </c>
      <c r="C132" s="215" t="s">
        <v>120</v>
      </c>
      <c r="D132" s="215" t="s">
        <v>121</v>
      </c>
      <c r="E132" s="207">
        <v>-4743</v>
      </c>
      <c r="F132" s="207"/>
      <c r="G132" s="207"/>
      <c r="H132" s="207"/>
      <c r="J132" s="219">
        <f t="shared" si="6"/>
        <v>0</v>
      </c>
      <c r="K132" s="219">
        <f t="shared" si="4"/>
        <v>-3.0638384248116805E-5</v>
      </c>
      <c r="L132" s="219">
        <f t="shared" si="7"/>
        <v>0</v>
      </c>
      <c r="M132" s="219">
        <f t="shared" si="5"/>
        <v>0</v>
      </c>
    </row>
    <row r="133" spans="1:13" x14ac:dyDescent="0.35">
      <c r="A133" s="215">
        <v>105375</v>
      </c>
      <c r="B133" s="215" t="s">
        <v>131</v>
      </c>
      <c r="C133" s="215" t="s">
        <v>120</v>
      </c>
      <c r="D133" s="215" t="s">
        <v>121</v>
      </c>
      <c r="E133" s="207">
        <v>5865</v>
      </c>
      <c r="F133" s="207"/>
      <c r="G133" s="207">
        <v>-11280</v>
      </c>
      <c r="H133" s="207">
        <v>0</v>
      </c>
      <c r="J133" s="219">
        <f t="shared" si="6"/>
        <v>1.9232736572890026</v>
      </c>
      <c r="K133" s="219">
        <f t="shared" si="4"/>
        <v>3.7886174070251963E-5</v>
      </c>
      <c r="L133" s="219">
        <f t="shared" si="7"/>
        <v>0</v>
      </c>
      <c r="M133" s="219">
        <f t="shared" si="5"/>
        <v>0</v>
      </c>
    </row>
    <row r="134" spans="1:13" x14ac:dyDescent="0.35">
      <c r="A134" s="215">
        <v>105378</v>
      </c>
      <c r="B134" s="215" t="s">
        <v>806</v>
      </c>
      <c r="C134" s="215" t="s">
        <v>120</v>
      </c>
      <c r="D134" s="215" t="s">
        <v>121</v>
      </c>
      <c r="E134" s="207">
        <v>71</v>
      </c>
      <c r="F134" s="207"/>
      <c r="G134" s="207"/>
      <c r="H134" s="207"/>
      <c r="J134" s="219">
        <f t="shared" si="6"/>
        <v>0</v>
      </c>
      <c r="K134" s="219">
        <f t="shared" si="4"/>
        <v>4.5863910639179702E-7</v>
      </c>
      <c r="L134" s="219">
        <f t="shared" si="7"/>
        <v>0</v>
      </c>
      <c r="M134" s="219">
        <f t="shared" si="5"/>
        <v>0</v>
      </c>
    </row>
    <row r="135" spans="1:13" x14ac:dyDescent="0.35">
      <c r="A135" s="215">
        <v>105387</v>
      </c>
      <c r="B135" s="215" t="s">
        <v>132</v>
      </c>
      <c r="C135" s="215" t="s">
        <v>120</v>
      </c>
      <c r="D135" s="215" t="s">
        <v>121</v>
      </c>
      <c r="E135" s="207">
        <v>38608.629999999997</v>
      </c>
      <c r="F135" s="207"/>
      <c r="G135" s="207">
        <v>-6840.76</v>
      </c>
      <c r="H135" s="207"/>
      <c r="J135" s="219">
        <f t="shared" si="6"/>
        <v>0.17718214813631047</v>
      </c>
      <c r="K135" s="219">
        <f t="shared" ref="K135:K198" si="8">E135/$P$2</f>
        <v>2.4940038820016233E-4</v>
      </c>
      <c r="L135" s="219">
        <f t="shared" si="7"/>
        <v>0</v>
      </c>
      <c r="M135" s="219">
        <f t="shared" ref="M135:M198" si="9">F135/$Q$2</f>
        <v>0</v>
      </c>
    </row>
    <row r="136" spans="1:13" x14ac:dyDescent="0.35">
      <c r="A136" s="215">
        <v>105393</v>
      </c>
      <c r="B136" s="215" t="s">
        <v>133</v>
      </c>
      <c r="C136" s="215" t="s">
        <v>120</v>
      </c>
      <c r="D136" s="215" t="s">
        <v>121</v>
      </c>
      <c r="E136" s="207">
        <v>242888.52</v>
      </c>
      <c r="F136" s="207"/>
      <c r="G136" s="207">
        <v>-30077.22</v>
      </c>
      <c r="H136" s="207"/>
      <c r="J136" s="219">
        <f t="shared" ref="J136:J199" si="10">IFERROR(-G136/E136,0)</f>
        <v>0.12383137745662084</v>
      </c>
      <c r="K136" s="219">
        <f t="shared" si="8"/>
        <v>1.5689883628961423E-3</v>
      </c>
      <c r="L136" s="219">
        <f t="shared" ref="L136:L199" si="11">IFERROR(-H136/F136,0)</f>
        <v>0</v>
      </c>
      <c r="M136" s="219">
        <f t="shared" si="9"/>
        <v>0</v>
      </c>
    </row>
    <row r="137" spans="1:13" x14ac:dyDescent="0.35">
      <c r="A137" s="215">
        <v>105398</v>
      </c>
      <c r="B137" s="215" t="s">
        <v>807</v>
      </c>
      <c r="C137" s="215" t="s">
        <v>120</v>
      </c>
      <c r="D137" s="215" t="s">
        <v>121</v>
      </c>
      <c r="E137" s="207">
        <v>2076.0500000000002</v>
      </c>
      <c r="F137" s="207"/>
      <c r="G137" s="207"/>
      <c r="H137" s="207"/>
      <c r="J137" s="219">
        <f t="shared" si="10"/>
        <v>0</v>
      </c>
      <c r="K137" s="219">
        <f t="shared" si="8"/>
        <v>1.3410672067953384E-5</v>
      </c>
      <c r="L137" s="219">
        <f t="shared" si="11"/>
        <v>0</v>
      </c>
      <c r="M137" s="219">
        <f t="shared" si="9"/>
        <v>0</v>
      </c>
    </row>
    <row r="138" spans="1:13" x14ac:dyDescent="0.35">
      <c r="A138" s="215">
        <v>105399</v>
      </c>
      <c r="B138" s="215" t="s">
        <v>134</v>
      </c>
      <c r="C138" s="215" t="s">
        <v>120</v>
      </c>
      <c r="D138" s="215" t="s">
        <v>121</v>
      </c>
      <c r="E138" s="207">
        <v>319399.8</v>
      </c>
      <c r="F138" s="207"/>
      <c r="G138" s="207">
        <v>-106018.95</v>
      </c>
      <c r="H138" s="207"/>
      <c r="J138" s="219">
        <f t="shared" si="10"/>
        <v>0.3319317983292413</v>
      </c>
      <c r="K138" s="219">
        <f t="shared" si="8"/>
        <v>2.0632287162495586E-3</v>
      </c>
      <c r="L138" s="219">
        <f t="shared" si="11"/>
        <v>0</v>
      </c>
      <c r="M138" s="219">
        <f t="shared" si="9"/>
        <v>0</v>
      </c>
    </row>
    <row r="139" spans="1:13" x14ac:dyDescent="0.35">
      <c r="A139" s="215">
        <v>105408</v>
      </c>
      <c r="B139" s="215" t="s">
        <v>2144</v>
      </c>
      <c r="C139" s="215" t="s">
        <v>120</v>
      </c>
      <c r="D139" s="215" t="s">
        <v>121</v>
      </c>
      <c r="E139" s="207">
        <v>-20983.360000000001</v>
      </c>
      <c r="F139" s="207">
        <v>-14550.53</v>
      </c>
      <c r="G139" s="207">
        <v>4196.6400000000003</v>
      </c>
      <c r="H139" s="207">
        <v>1455.07</v>
      </c>
      <c r="J139" s="219">
        <f t="shared" si="10"/>
        <v>0.19999847498208104</v>
      </c>
      <c r="K139" s="219">
        <f t="shared" si="8"/>
        <v>-1.3554633069714616E-4</v>
      </c>
      <c r="L139" s="219">
        <f t="shared" si="11"/>
        <v>0.10000116834232155</v>
      </c>
      <c r="M139" s="219">
        <f t="shared" si="9"/>
        <v>-1.0627773944213155E-4</v>
      </c>
    </row>
    <row r="140" spans="1:13" x14ac:dyDescent="0.35">
      <c r="A140" s="215">
        <v>105409</v>
      </c>
      <c r="B140" s="215" t="s">
        <v>691</v>
      </c>
      <c r="C140" s="215" t="s">
        <v>120</v>
      </c>
      <c r="D140" s="215" t="s">
        <v>121</v>
      </c>
      <c r="E140" s="207">
        <v>-15846</v>
      </c>
      <c r="F140" s="207"/>
      <c r="G140" s="207">
        <v>-567</v>
      </c>
      <c r="H140" s="207"/>
      <c r="J140" s="219">
        <f t="shared" si="10"/>
        <v>-3.5781900795153351E-2</v>
      </c>
      <c r="K140" s="219">
        <f t="shared" si="8"/>
        <v>-1.0236049689978049E-4</v>
      </c>
      <c r="L140" s="219">
        <f t="shared" si="11"/>
        <v>0</v>
      </c>
      <c r="M140" s="219">
        <f t="shared" si="9"/>
        <v>0</v>
      </c>
    </row>
    <row r="141" spans="1:13" x14ac:dyDescent="0.35">
      <c r="A141" s="215">
        <v>105411</v>
      </c>
      <c r="B141" s="215" t="s">
        <v>135</v>
      </c>
      <c r="C141" s="215" t="s">
        <v>136</v>
      </c>
      <c r="D141" s="215" t="s">
        <v>137</v>
      </c>
      <c r="E141" s="207">
        <v>45.61</v>
      </c>
      <c r="F141" s="207"/>
      <c r="G141" s="207"/>
      <c r="H141" s="207"/>
      <c r="J141" s="219">
        <f t="shared" si="10"/>
        <v>0</v>
      </c>
      <c r="K141" s="219">
        <f t="shared" si="8"/>
        <v>2.9462717806380087E-7</v>
      </c>
      <c r="L141" s="219">
        <f t="shared" si="11"/>
        <v>0</v>
      </c>
      <c r="M141" s="219">
        <f t="shared" si="9"/>
        <v>0</v>
      </c>
    </row>
    <row r="142" spans="1:13" x14ac:dyDescent="0.35">
      <c r="A142" s="215">
        <v>105416</v>
      </c>
      <c r="B142" s="215" t="s">
        <v>656</v>
      </c>
      <c r="C142" s="215" t="s">
        <v>136</v>
      </c>
      <c r="D142" s="215" t="s">
        <v>137</v>
      </c>
      <c r="E142" s="207">
        <v>-10.26</v>
      </c>
      <c r="F142" s="207"/>
      <c r="G142" s="207"/>
      <c r="H142" s="207"/>
      <c r="J142" s="219">
        <f t="shared" si="10"/>
        <v>0</v>
      </c>
      <c r="K142" s="219">
        <f t="shared" si="8"/>
        <v>-6.6276580726476578E-8</v>
      </c>
      <c r="L142" s="219">
        <f t="shared" si="11"/>
        <v>0</v>
      </c>
      <c r="M142" s="219">
        <f t="shared" si="9"/>
        <v>0</v>
      </c>
    </row>
    <row r="143" spans="1:13" x14ac:dyDescent="0.35">
      <c r="A143" s="215">
        <v>105421</v>
      </c>
      <c r="B143" s="215" t="s">
        <v>808</v>
      </c>
      <c r="C143" s="215" t="s">
        <v>136</v>
      </c>
      <c r="D143" s="215" t="s">
        <v>137</v>
      </c>
      <c r="E143" s="207">
        <v>370</v>
      </c>
      <c r="F143" s="207"/>
      <c r="G143" s="207"/>
      <c r="H143" s="207"/>
      <c r="J143" s="219">
        <f t="shared" si="10"/>
        <v>0</v>
      </c>
      <c r="K143" s="219">
        <f t="shared" si="8"/>
        <v>2.3900911178164068E-6</v>
      </c>
      <c r="L143" s="219">
        <f t="shared" si="11"/>
        <v>0</v>
      </c>
      <c r="M143" s="219">
        <f t="shared" si="9"/>
        <v>0</v>
      </c>
    </row>
    <row r="144" spans="1:13" x14ac:dyDescent="0.35">
      <c r="A144" s="215">
        <v>105422</v>
      </c>
      <c r="B144" s="215" t="s">
        <v>809</v>
      </c>
      <c r="C144" s="215" t="s">
        <v>136</v>
      </c>
      <c r="D144" s="215" t="s">
        <v>137</v>
      </c>
      <c r="E144" s="207">
        <v>415.15</v>
      </c>
      <c r="F144" s="207"/>
      <c r="G144" s="207"/>
      <c r="H144" s="207"/>
      <c r="J144" s="219">
        <f t="shared" si="10"/>
        <v>0</v>
      </c>
      <c r="K144" s="219">
        <f t="shared" si="8"/>
        <v>2.6817468312472466E-6</v>
      </c>
      <c r="L144" s="219">
        <f t="shared" si="11"/>
        <v>0</v>
      </c>
      <c r="M144" s="219">
        <f t="shared" si="9"/>
        <v>0</v>
      </c>
    </row>
    <row r="145" spans="1:13" x14ac:dyDescent="0.35">
      <c r="A145" s="215">
        <v>105427</v>
      </c>
      <c r="B145" s="215" t="s">
        <v>810</v>
      </c>
      <c r="C145" s="215" t="s">
        <v>120</v>
      </c>
      <c r="D145" s="215" t="s">
        <v>121</v>
      </c>
      <c r="E145" s="207">
        <v>1245.75</v>
      </c>
      <c r="F145" s="207"/>
      <c r="G145" s="207"/>
      <c r="H145" s="207"/>
      <c r="J145" s="219">
        <f t="shared" si="10"/>
        <v>0</v>
      </c>
      <c r="K145" s="219">
        <f t="shared" si="8"/>
        <v>8.0471784054588895E-6</v>
      </c>
      <c r="L145" s="219">
        <f t="shared" si="11"/>
        <v>0</v>
      </c>
      <c r="M145" s="219">
        <f t="shared" si="9"/>
        <v>0</v>
      </c>
    </row>
    <row r="146" spans="1:13" x14ac:dyDescent="0.35">
      <c r="A146" s="215">
        <v>105434</v>
      </c>
      <c r="B146" s="215" t="s">
        <v>811</v>
      </c>
      <c r="C146" s="215" t="s">
        <v>136</v>
      </c>
      <c r="D146" s="215" t="s">
        <v>137</v>
      </c>
      <c r="E146" s="207">
        <v>954.84</v>
      </c>
      <c r="F146" s="207"/>
      <c r="G146" s="207"/>
      <c r="H146" s="207"/>
      <c r="J146" s="219">
        <f t="shared" si="10"/>
        <v>0</v>
      </c>
      <c r="K146" s="219">
        <f t="shared" si="8"/>
        <v>6.1679854133400486E-6</v>
      </c>
      <c r="L146" s="219">
        <f t="shared" si="11"/>
        <v>0</v>
      </c>
      <c r="M146" s="219">
        <f t="shared" si="9"/>
        <v>0</v>
      </c>
    </row>
    <row r="147" spans="1:13" x14ac:dyDescent="0.35">
      <c r="A147" s="215">
        <v>105436</v>
      </c>
      <c r="B147" s="215" t="s">
        <v>443</v>
      </c>
      <c r="C147" s="215" t="s">
        <v>136</v>
      </c>
      <c r="D147" s="215" t="s">
        <v>137</v>
      </c>
      <c r="E147" s="207">
        <v>2227.65</v>
      </c>
      <c r="F147" s="207"/>
      <c r="G147" s="207"/>
      <c r="H147" s="207"/>
      <c r="J147" s="219">
        <f t="shared" si="10"/>
        <v>0</v>
      </c>
      <c r="K147" s="219">
        <f t="shared" si="8"/>
        <v>1.4389963455685728E-5</v>
      </c>
      <c r="L147" s="219">
        <f t="shared" si="11"/>
        <v>0</v>
      </c>
      <c r="M147" s="219">
        <f t="shared" si="9"/>
        <v>0</v>
      </c>
    </row>
    <row r="148" spans="1:13" x14ac:dyDescent="0.35">
      <c r="A148" s="215">
        <v>105437</v>
      </c>
      <c r="B148" s="215" t="s">
        <v>659</v>
      </c>
      <c r="C148" s="215" t="s">
        <v>136</v>
      </c>
      <c r="D148" s="215" t="s">
        <v>137</v>
      </c>
      <c r="E148" s="207">
        <v>589.30999999999995</v>
      </c>
      <c r="F148" s="207"/>
      <c r="G148" s="207"/>
      <c r="H148" s="207"/>
      <c r="J148" s="219">
        <f t="shared" si="10"/>
        <v>0</v>
      </c>
      <c r="K148" s="219">
        <f t="shared" si="8"/>
        <v>3.806769180109153E-6</v>
      </c>
      <c r="L148" s="219">
        <f t="shared" si="11"/>
        <v>0</v>
      </c>
      <c r="M148" s="219">
        <f t="shared" si="9"/>
        <v>0</v>
      </c>
    </row>
    <row r="149" spans="1:13" x14ac:dyDescent="0.35">
      <c r="A149" s="215">
        <v>105438</v>
      </c>
      <c r="B149" s="215" t="s">
        <v>812</v>
      </c>
      <c r="C149" s="215" t="s">
        <v>136</v>
      </c>
      <c r="D149" s="215" t="s">
        <v>137</v>
      </c>
      <c r="E149" s="207">
        <v>498.4</v>
      </c>
      <c r="F149" s="207"/>
      <c r="G149" s="207"/>
      <c r="H149" s="207"/>
      <c r="J149" s="219">
        <f t="shared" si="10"/>
        <v>0</v>
      </c>
      <c r="K149" s="219">
        <f t="shared" si="8"/>
        <v>3.2195173327559384E-6</v>
      </c>
      <c r="L149" s="219">
        <f t="shared" si="11"/>
        <v>0</v>
      </c>
      <c r="M149" s="219">
        <f t="shared" si="9"/>
        <v>0</v>
      </c>
    </row>
    <row r="150" spans="1:13" x14ac:dyDescent="0.35">
      <c r="A150" s="215">
        <v>105441</v>
      </c>
      <c r="B150" s="215" t="s">
        <v>138</v>
      </c>
      <c r="C150" s="215" t="s">
        <v>136</v>
      </c>
      <c r="D150" s="215" t="s">
        <v>137</v>
      </c>
      <c r="E150" s="207">
        <v>62312664.560000002</v>
      </c>
      <c r="F150" s="207"/>
      <c r="G150" s="207"/>
      <c r="H150" s="207"/>
      <c r="J150" s="219">
        <f t="shared" si="10"/>
        <v>0</v>
      </c>
      <c r="K150" s="219">
        <f t="shared" si="8"/>
        <v>0.40252147592521409</v>
      </c>
      <c r="L150" s="219">
        <f t="shared" si="11"/>
        <v>0</v>
      </c>
      <c r="M150" s="219">
        <f t="shared" si="9"/>
        <v>0</v>
      </c>
    </row>
    <row r="151" spans="1:13" x14ac:dyDescent="0.35">
      <c r="A151" s="215">
        <v>105443</v>
      </c>
      <c r="B151" s="215" t="s">
        <v>813</v>
      </c>
      <c r="C151" s="215" t="s">
        <v>136</v>
      </c>
      <c r="D151" s="215" t="s">
        <v>137</v>
      </c>
      <c r="E151" s="207">
        <v>249.21</v>
      </c>
      <c r="F151" s="207"/>
      <c r="G151" s="207"/>
      <c r="H151" s="207"/>
      <c r="J151" s="219">
        <f t="shared" si="10"/>
        <v>0</v>
      </c>
      <c r="K151" s="219">
        <f t="shared" si="8"/>
        <v>1.6098232634352075E-6</v>
      </c>
      <c r="L151" s="219">
        <f t="shared" si="11"/>
        <v>0</v>
      </c>
      <c r="M151" s="219">
        <f t="shared" si="9"/>
        <v>0</v>
      </c>
    </row>
    <row r="152" spans="1:13" x14ac:dyDescent="0.35">
      <c r="A152" s="215">
        <v>105453</v>
      </c>
      <c r="B152" s="215" t="s">
        <v>655</v>
      </c>
      <c r="C152" s="215" t="s">
        <v>136</v>
      </c>
      <c r="D152" s="215" t="s">
        <v>137</v>
      </c>
      <c r="E152" s="207">
        <v>-40</v>
      </c>
      <c r="F152" s="207"/>
      <c r="G152" s="207"/>
      <c r="H152" s="207"/>
      <c r="J152" s="219">
        <f t="shared" si="10"/>
        <v>0</v>
      </c>
      <c r="K152" s="219">
        <f t="shared" si="8"/>
        <v>-2.5838822895312505E-7</v>
      </c>
      <c r="L152" s="219">
        <f t="shared" si="11"/>
        <v>0</v>
      </c>
      <c r="M152" s="219">
        <f t="shared" si="9"/>
        <v>0</v>
      </c>
    </row>
    <row r="153" spans="1:13" x14ac:dyDescent="0.35">
      <c r="A153" s="215">
        <v>105454</v>
      </c>
      <c r="B153" s="215" t="s">
        <v>139</v>
      </c>
      <c r="C153" s="215" t="s">
        <v>136</v>
      </c>
      <c r="D153" s="215" t="s">
        <v>137</v>
      </c>
      <c r="E153" s="207">
        <v>3579.76</v>
      </c>
      <c r="F153" s="207"/>
      <c r="G153" s="207"/>
      <c r="H153" s="207"/>
      <c r="J153" s="219">
        <f t="shared" si="10"/>
        <v>0</v>
      </c>
      <c r="K153" s="219">
        <f t="shared" si="8"/>
        <v>2.3124196161930975E-5</v>
      </c>
      <c r="L153" s="219">
        <f t="shared" si="11"/>
        <v>0</v>
      </c>
      <c r="M153" s="219">
        <f t="shared" si="9"/>
        <v>0</v>
      </c>
    </row>
    <row r="154" spans="1:13" x14ac:dyDescent="0.35">
      <c r="A154" s="215">
        <v>105464</v>
      </c>
      <c r="B154" s="215" t="s">
        <v>140</v>
      </c>
      <c r="C154" s="215" t="s">
        <v>136</v>
      </c>
      <c r="D154" s="215" t="s">
        <v>137</v>
      </c>
      <c r="E154" s="207">
        <v>3156</v>
      </c>
      <c r="F154" s="207"/>
      <c r="G154" s="207"/>
      <c r="H154" s="207"/>
      <c r="J154" s="219">
        <f t="shared" si="10"/>
        <v>0</v>
      </c>
      <c r="K154" s="219">
        <f t="shared" si="8"/>
        <v>2.0386831264401569E-5</v>
      </c>
      <c r="L154" s="219">
        <f t="shared" si="11"/>
        <v>0</v>
      </c>
      <c r="M154" s="219">
        <f t="shared" si="9"/>
        <v>0</v>
      </c>
    </row>
    <row r="155" spans="1:13" x14ac:dyDescent="0.35">
      <c r="A155" s="215">
        <v>105470</v>
      </c>
      <c r="B155" s="215" t="s">
        <v>814</v>
      </c>
      <c r="C155" s="215" t="s">
        <v>136</v>
      </c>
      <c r="D155" s="215" t="s">
        <v>137</v>
      </c>
      <c r="E155" s="207">
        <v>706</v>
      </c>
      <c r="F155" s="207"/>
      <c r="G155" s="207"/>
      <c r="H155" s="207"/>
      <c r="J155" s="219">
        <f t="shared" si="10"/>
        <v>0</v>
      </c>
      <c r="K155" s="219">
        <f t="shared" si="8"/>
        <v>4.5605522410226572E-6</v>
      </c>
      <c r="L155" s="219">
        <f t="shared" si="11"/>
        <v>0</v>
      </c>
      <c r="M155" s="219">
        <f t="shared" si="9"/>
        <v>0</v>
      </c>
    </row>
    <row r="156" spans="1:13" x14ac:dyDescent="0.35">
      <c r="A156" s="215">
        <v>105476</v>
      </c>
      <c r="B156" s="215" t="s">
        <v>815</v>
      </c>
      <c r="C156" s="215" t="s">
        <v>136</v>
      </c>
      <c r="D156" s="215" t="s">
        <v>137</v>
      </c>
      <c r="E156" s="207">
        <v>7193</v>
      </c>
      <c r="F156" s="207"/>
      <c r="G156" s="207"/>
      <c r="H156" s="207"/>
      <c r="J156" s="219">
        <f t="shared" si="10"/>
        <v>0</v>
      </c>
      <c r="K156" s="219">
        <f t="shared" si="8"/>
        <v>4.6464663271495718E-5</v>
      </c>
      <c r="L156" s="219">
        <f t="shared" si="11"/>
        <v>0</v>
      </c>
      <c r="M156" s="219">
        <f t="shared" si="9"/>
        <v>0</v>
      </c>
    </row>
    <row r="157" spans="1:13" x14ac:dyDescent="0.35">
      <c r="A157" s="215">
        <v>105480</v>
      </c>
      <c r="B157" s="215" t="s">
        <v>141</v>
      </c>
      <c r="C157" s="215" t="s">
        <v>136</v>
      </c>
      <c r="D157" s="215" t="s">
        <v>137</v>
      </c>
      <c r="E157" s="207">
        <v>233863.25</v>
      </c>
      <c r="F157" s="207"/>
      <c r="G157" s="207"/>
      <c r="H157" s="207"/>
      <c r="J157" s="219">
        <f t="shared" si="10"/>
        <v>0</v>
      </c>
      <c r="K157" s="219">
        <f t="shared" si="8"/>
        <v>1.5106877746180482E-3</v>
      </c>
      <c r="L157" s="219">
        <f t="shared" si="11"/>
        <v>0</v>
      </c>
      <c r="M157" s="219">
        <f t="shared" si="9"/>
        <v>0</v>
      </c>
    </row>
    <row r="158" spans="1:13" x14ac:dyDescent="0.35">
      <c r="A158" s="215">
        <v>105486</v>
      </c>
      <c r="B158" s="215" t="s">
        <v>816</v>
      </c>
      <c r="C158" s="215" t="s">
        <v>136</v>
      </c>
      <c r="D158" s="215" t="s">
        <v>137</v>
      </c>
      <c r="E158" s="207">
        <v>581.59</v>
      </c>
      <c r="F158" s="207"/>
      <c r="G158" s="207"/>
      <c r="H158" s="207"/>
      <c r="J158" s="219">
        <f t="shared" si="10"/>
        <v>0</v>
      </c>
      <c r="K158" s="219">
        <f t="shared" si="8"/>
        <v>3.7569002519212006E-6</v>
      </c>
      <c r="L158" s="219">
        <f t="shared" si="11"/>
        <v>0</v>
      </c>
      <c r="M158" s="219">
        <f t="shared" si="9"/>
        <v>0</v>
      </c>
    </row>
    <row r="159" spans="1:13" x14ac:dyDescent="0.35">
      <c r="A159" s="215">
        <v>105487</v>
      </c>
      <c r="B159" s="215" t="s">
        <v>817</v>
      </c>
      <c r="C159" s="215" t="s">
        <v>136</v>
      </c>
      <c r="D159" s="215" t="s">
        <v>137</v>
      </c>
      <c r="E159" s="207">
        <v>332.28</v>
      </c>
      <c r="F159" s="207"/>
      <c r="G159" s="207"/>
      <c r="H159" s="207"/>
      <c r="J159" s="219">
        <f t="shared" si="10"/>
        <v>0</v>
      </c>
      <c r="K159" s="219">
        <f t="shared" si="8"/>
        <v>2.1464310179136098E-6</v>
      </c>
      <c r="L159" s="219">
        <f t="shared" si="11"/>
        <v>0</v>
      </c>
      <c r="M159" s="219">
        <f t="shared" si="9"/>
        <v>0</v>
      </c>
    </row>
    <row r="160" spans="1:13" x14ac:dyDescent="0.35">
      <c r="A160" s="215">
        <v>105494</v>
      </c>
      <c r="B160" s="215" t="s">
        <v>562</v>
      </c>
      <c r="C160" s="215" t="s">
        <v>136</v>
      </c>
      <c r="D160" s="215" t="s">
        <v>137</v>
      </c>
      <c r="E160" s="207">
        <v>2284</v>
      </c>
      <c r="F160" s="207"/>
      <c r="G160" s="207"/>
      <c r="H160" s="207"/>
      <c r="J160" s="219">
        <f t="shared" si="10"/>
        <v>0</v>
      </c>
      <c r="K160" s="219">
        <f t="shared" si="8"/>
        <v>1.4753967873223441E-5</v>
      </c>
      <c r="L160" s="219">
        <f t="shared" si="11"/>
        <v>0</v>
      </c>
      <c r="M160" s="219">
        <f t="shared" si="9"/>
        <v>0</v>
      </c>
    </row>
    <row r="161" spans="1:13" x14ac:dyDescent="0.35">
      <c r="A161" s="215">
        <v>105503</v>
      </c>
      <c r="B161" s="215" t="s">
        <v>818</v>
      </c>
      <c r="C161" s="215" t="s">
        <v>136</v>
      </c>
      <c r="D161" s="215" t="s">
        <v>137</v>
      </c>
      <c r="E161" s="207">
        <v>173.9</v>
      </c>
      <c r="F161" s="207"/>
      <c r="G161" s="207"/>
      <c r="H161" s="207"/>
      <c r="J161" s="219">
        <f t="shared" si="10"/>
        <v>0</v>
      </c>
      <c r="K161" s="219">
        <f t="shared" si="8"/>
        <v>1.1233428253737113E-6</v>
      </c>
      <c r="L161" s="219">
        <f t="shared" si="11"/>
        <v>0</v>
      </c>
      <c r="M161" s="219">
        <f t="shared" si="9"/>
        <v>0</v>
      </c>
    </row>
    <row r="162" spans="1:13" x14ac:dyDescent="0.35">
      <c r="A162" s="215">
        <v>105509</v>
      </c>
      <c r="B162" s="215" t="s">
        <v>819</v>
      </c>
      <c r="C162" s="215" t="s">
        <v>136</v>
      </c>
      <c r="D162" s="215" t="s">
        <v>137</v>
      </c>
      <c r="E162" s="207">
        <v>83.03</v>
      </c>
      <c r="F162" s="207"/>
      <c r="G162" s="207"/>
      <c r="H162" s="207"/>
      <c r="J162" s="219">
        <f t="shared" si="10"/>
        <v>0</v>
      </c>
      <c r="K162" s="219">
        <f t="shared" si="8"/>
        <v>5.3634936624944939E-7</v>
      </c>
      <c r="L162" s="219">
        <f t="shared" si="11"/>
        <v>0</v>
      </c>
      <c r="M162" s="219">
        <f t="shared" si="9"/>
        <v>0</v>
      </c>
    </row>
    <row r="163" spans="1:13" x14ac:dyDescent="0.35">
      <c r="A163" s="215">
        <v>105510</v>
      </c>
      <c r="B163" s="215" t="s">
        <v>142</v>
      </c>
      <c r="C163" s="215" t="s">
        <v>136</v>
      </c>
      <c r="D163" s="215" t="s">
        <v>137</v>
      </c>
      <c r="E163" s="207">
        <v>-13.19</v>
      </c>
      <c r="F163" s="207"/>
      <c r="G163" s="207"/>
      <c r="H163" s="207"/>
      <c r="J163" s="219">
        <f t="shared" si="10"/>
        <v>0</v>
      </c>
      <c r="K163" s="219">
        <f t="shared" si="8"/>
        <v>-8.5203518497292989E-8</v>
      </c>
      <c r="L163" s="219">
        <f t="shared" si="11"/>
        <v>0</v>
      </c>
      <c r="M163" s="219">
        <f t="shared" si="9"/>
        <v>0</v>
      </c>
    </row>
    <row r="164" spans="1:13" x14ac:dyDescent="0.35">
      <c r="A164" s="215">
        <v>105513</v>
      </c>
      <c r="B164" s="215" t="s">
        <v>143</v>
      </c>
      <c r="C164" s="215" t="s">
        <v>136</v>
      </c>
      <c r="D164" s="215" t="s">
        <v>137</v>
      </c>
      <c r="E164" s="207">
        <v>564</v>
      </c>
      <c r="F164" s="207"/>
      <c r="G164" s="207"/>
      <c r="H164" s="207"/>
      <c r="J164" s="219">
        <f t="shared" si="10"/>
        <v>0</v>
      </c>
      <c r="K164" s="219">
        <f t="shared" si="8"/>
        <v>3.6432740282390633E-6</v>
      </c>
      <c r="L164" s="219">
        <f t="shared" si="11"/>
        <v>0</v>
      </c>
      <c r="M164" s="219">
        <f t="shared" si="9"/>
        <v>0</v>
      </c>
    </row>
    <row r="165" spans="1:13" x14ac:dyDescent="0.35">
      <c r="A165" s="215">
        <v>105527</v>
      </c>
      <c r="B165" s="215" t="s">
        <v>144</v>
      </c>
      <c r="C165" s="215" t="s">
        <v>136</v>
      </c>
      <c r="D165" s="215" t="s">
        <v>137</v>
      </c>
      <c r="E165" s="207">
        <v>2073.52</v>
      </c>
      <c r="F165" s="207"/>
      <c r="G165" s="207"/>
      <c r="H165" s="207"/>
      <c r="J165" s="219">
        <f t="shared" si="10"/>
        <v>0</v>
      </c>
      <c r="K165" s="219">
        <f t="shared" si="8"/>
        <v>1.3394329012472097E-5</v>
      </c>
      <c r="L165" s="219">
        <f t="shared" si="11"/>
        <v>0</v>
      </c>
      <c r="M165" s="219">
        <f t="shared" si="9"/>
        <v>0</v>
      </c>
    </row>
    <row r="166" spans="1:13" x14ac:dyDescent="0.35">
      <c r="A166" s="215">
        <v>105529</v>
      </c>
      <c r="B166" s="215" t="s">
        <v>145</v>
      </c>
      <c r="C166" s="215" t="s">
        <v>16</v>
      </c>
      <c r="D166" s="215" t="s">
        <v>17</v>
      </c>
      <c r="E166" s="207">
        <v>51162.89</v>
      </c>
      <c r="F166" s="207"/>
      <c r="G166" s="207"/>
      <c r="H166" s="207"/>
      <c r="J166" s="219">
        <f t="shared" si="10"/>
        <v>0</v>
      </c>
      <c r="K166" s="219">
        <f t="shared" si="8"/>
        <v>3.3049721338058882E-4</v>
      </c>
      <c r="L166" s="219">
        <f t="shared" si="11"/>
        <v>0</v>
      </c>
      <c r="M166" s="219">
        <f t="shared" si="9"/>
        <v>0</v>
      </c>
    </row>
    <row r="167" spans="1:13" x14ac:dyDescent="0.35">
      <c r="A167" s="215">
        <v>105531</v>
      </c>
      <c r="B167" s="215" t="s">
        <v>146</v>
      </c>
      <c r="C167" s="215" t="s">
        <v>114</v>
      </c>
      <c r="D167" s="215" t="s">
        <v>115</v>
      </c>
      <c r="E167" s="207">
        <v>-27580.28</v>
      </c>
      <c r="F167" s="207"/>
      <c r="G167" s="207">
        <v>-5102.13</v>
      </c>
      <c r="H167" s="207"/>
      <c r="J167" s="219">
        <f t="shared" si="10"/>
        <v>-0.18499195802218107</v>
      </c>
      <c r="K167" s="219">
        <f t="shared" si="8"/>
        <v>-1.7816049258078241E-4</v>
      </c>
      <c r="L167" s="219">
        <f t="shared" si="11"/>
        <v>0</v>
      </c>
      <c r="M167" s="219">
        <f t="shared" si="9"/>
        <v>0</v>
      </c>
    </row>
    <row r="168" spans="1:13" x14ac:dyDescent="0.35">
      <c r="A168" s="215">
        <v>105532</v>
      </c>
      <c r="B168" s="215" t="s">
        <v>147</v>
      </c>
      <c r="C168" s="215" t="s">
        <v>136</v>
      </c>
      <c r="D168" s="215" t="s">
        <v>137</v>
      </c>
      <c r="E168" s="207">
        <v>-2750.94</v>
      </c>
      <c r="F168" s="207"/>
      <c r="G168" s="207"/>
      <c r="H168" s="207"/>
      <c r="J168" s="219">
        <f t="shared" si="10"/>
        <v>0</v>
      </c>
      <c r="K168" s="219">
        <f t="shared" si="8"/>
        <v>-1.7770262863907749E-5</v>
      </c>
      <c r="L168" s="219">
        <f t="shared" si="11"/>
        <v>0</v>
      </c>
      <c r="M168" s="219">
        <f t="shared" si="9"/>
        <v>0</v>
      </c>
    </row>
    <row r="169" spans="1:13" x14ac:dyDescent="0.35">
      <c r="A169" s="215">
        <v>105545</v>
      </c>
      <c r="B169" s="215" t="s">
        <v>606</v>
      </c>
      <c r="C169" s="215" t="s">
        <v>136</v>
      </c>
      <c r="D169" s="215" t="s">
        <v>137</v>
      </c>
      <c r="E169" s="207">
        <v>346145.21</v>
      </c>
      <c r="F169" s="207"/>
      <c r="G169" s="207"/>
      <c r="H169" s="207"/>
      <c r="J169" s="219">
        <f t="shared" si="10"/>
        <v>0</v>
      </c>
      <c r="K169" s="219">
        <f t="shared" si="8"/>
        <v>2.2359961943126888E-3</v>
      </c>
      <c r="L169" s="219">
        <f t="shared" si="11"/>
        <v>0</v>
      </c>
      <c r="M169" s="219">
        <f t="shared" si="9"/>
        <v>0</v>
      </c>
    </row>
    <row r="170" spans="1:13" x14ac:dyDescent="0.35">
      <c r="A170" s="215">
        <v>105575</v>
      </c>
      <c r="B170" s="215" t="s">
        <v>820</v>
      </c>
      <c r="C170" s="215" t="s">
        <v>136</v>
      </c>
      <c r="D170" s="215" t="s">
        <v>137</v>
      </c>
      <c r="E170" s="207">
        <v>25483.41</v>
      </c>
      <c r="F170" s="207"/>
      <c r="G170" s="207"/>
      <c r="H170" s="207"/>
      <c r="J170" s="219">
        <f t="shared" si="10"/>
        <v>0</v>
      </c>
      <c r="K170" s="219">
        <f t="shared" si="8"/>
        <v>1.6461532943965891E-4</v>
      </c>
      <c r="L170" s="219">
        <f t="shared" si="11"/>
        <v>0</v>
      </c>
      <c r="M170" s="219">
        <f t="shared" si="9"/>
        <v>0</v>
      </c>
    </row>
    <row r="171" spans="1:13" x14ac:dyDescent="0.35">
      <c r="A171" s="215">
        <v>105586</v>
      </c>
      <c r="B171" s="215" t="s">
        <v>148</v>
      </c>
      <c r="C171" s="215" t="s">
        <v>136</v>
      </c>
      <c r="D171" s="215" t="s">
        <v>137</v>
      </c>
      <c r="E171" s="207">
        <v>33897.01</v>
      </c>
      <c r="F171" s="207"/>
      <c r="G171" s="207"/>
      <c r="H171" s="207"/>
      <c r="J171" s="219">
        <f t="shared" si="10"/>
        <v>0</v>
      </c>
      <c r="K171" s="219">
        <f t="shared" si="8"/>
        <v>2.1896470951765927E-4</v>
      </c>
      <c r="L171" s="219">
        <f t="shared" si="11"/>
        <v>0</v>
      </c>
      <c r="M171" s="219">
        <f t="shared" si="9"/>
        <v>0</v>
      </c>
    </row>
    <row r="172" spans="1:13" x14ac:dyDescent="0.35">
      <c r="A172" s="215">
        <v>105594</v>
      </c>
      <c r="B172" s="215" t="s">
        <v>149</v>
      </c>
      <c r="C172" s="215" t="s">
        <v>136</v>
      </c>
      <c r="D172" s="215" t="s">
        <v>137</v>
      </c>
      <c r="E172" s="207">
        <v>964.74</v>
      </c>
      <c r="F172" s="207"/>
      <c r="G172" s="207"/>
      <c r="H172" s="207"/>
      <c r="J172" s="219">
        <f t="shared" si="10"/>
        <v>0</v>
      </c>
      <c r="K172" s="219">
        <f t="shared" si="8"/>
        <v>6.2319365000059473E-6</v>
      </c>
      <c r="L172" s="219">
        <f t="shared" si="11"/>
        <v>0</v>
      </c>
      <c r="M172" s="219">
        <f t="shared" si="9"/>
        <v>0</v>
      </c>
    </row>
    <row r="173" spans="1:13" x14ac:dyDescent="0.35">
      <c r="A173" s="215">
        <v>105604</v>
      </c>
      <c r="B173" s="215" t="s">
        <v>821</v>
      </c>
      <c r="C173" s="215" t="s">
        <v>136</v>
      </c>
      <c r="D173" s="215" t="s">
        <v>137</v>
      </c>
      <c r="E173" s="207">
        <v>166.08</v>
      </c>
      <c r="F173" s="207"/>
      <c r="G173" s="207"/>
      <c r="H173" s="207"/>
      <c r="J173" s="219">
        <f t="shared" si="10"/>
        <v>0</v>
      </c>
      <c r="K173" s="219">
        <f t="shared" si="8"/>
        <v>1.0728279266133753E-6</v>
      </c>
      <c r="L173" s="219">
        <f t="shared" si="11"/>
        <v>0</v>
      </c>
      <c r="M173" s="219">
        <f t="shared" si="9"/>
        <v>0</v>
      </c>
    </row>
    <row r="174" spans="1:13" x14ac:dyDescent="0.35">
      <c r="A174" s="215">
        <v>105611</v>
      </c>
      <c r="B174" s="215" t="s">
        <v>150</v>
      </c>
      <c r="C174" s="215" t="s">
        <v>136</v>
      </c>
      <c r="D174" s="215" t="s">
        <v>137</v>
      </c>
      <c r="E174" s="207">
        <v>-1155.79</v>
      </c>
      <c r="F174" s="207"/>
      <c r="G174" s="207"/>
      <c r="H174" s="207"/>
      <c r="J174" s="219">
        <f t="shared" si="10"/>
        <v>0</v>
      </c>
      <c r="K174" s="219">
        <f t="shared" si="8"/>
        <v>-7.4660632785433102E-6</v>
      </c>
      <c r="L174" s="219">
        <f t="shared" si="11"/>
        <v>0</v>
      </c>
      <c r="M174" s="219">
        <f t="shared" si="9"/>
        <v>0</v>
      </c>
    </row>
    <row r="175" spans="1:13" x14ac:dyDescent="0.35">
      <c r="A175" s="215">
        <v>105615</v>
      </c>
      <c r="B175" s="215" t="s">
        <v>822</v>
      </c>
      <c r="C175" s="215" t="s">
        <v>136</v>
      </c>
      <c r="D175" s="215" t="s">
        <v>137</v>
      </c>
      <c r="E175" s="207">
        <v>166.17</v>
      </c>
      <c r="F175" s="207"/>
      <c r="G175" s="207"/>
      <c r="H175" s="207"/>
      <c r="J175" s="219">
        <f t="shared" si="10"/>
        <v>0</v>
      </c>
      <c r="K175" s="219">
        <f t="shared" si="8"/>
        <v>1.0734093001285197E-6</v>
      </c>
      <c r="L175" s="219">
        <f t="shared" si="11"/>
        <v>0</v>
      </c>
      <c r="M175" s="219">
        <f t="shared" si="9"/>
        <v>0</v>
      </c>
    </row>
    <row r="176" spans="1:13" x14ac:dyDescent="0.35">
      <c r="A176" s="215">
        <v>105619</v>
      </c>
      <c r="B176" s="215" t="s">
        <v>671</v>
      </c>
      <c r="C176" s="215" t="s">
        <v>136</v>
      </c>
      <c r="D176" s="215" t="s">
        <v>137</v>
      </c>
      <c r="E176" s="207">
        <v>564658.52</v>
      </c>
      <c r="F176" s="207"/>
      <c r="G176" s="207"/>
      <c r="H176" s="207"/>
      <c r="J176" s="219">
        <f t="shared" si="10"/>
        <v>0</v>
      </c>
      <c r="K176" s="219">
        <f t="shared" si="8"/>
        <v>3.6475278736523187E-3</v>
      </c>
      <c r="L176" s="219">
        <f t="shared" si="11"/>
        <v>0</v>
      </c>
      <c r="M176" s="219">
        <f t="shared" si="9"/>
        <v>0</v>
      </c>
    </row>
    <row r="177" spans="1:13" x14ac:dyDescent="0.35">
      <c r="A177" s="215">
        <v>105626</v>
      </c>
      <c r="B177" s="215" t="s">
        <v>151</v>
      </c>
      <c r="C177" s="215" t="s">
        <v>136</v>
      </c>
      <c r="D177" s="215" t="s">
        <v>137</v>
      </c>
      <c r="E177" s="207">
        <v>1380278.22</v>
      </c>
      <c r="F177" s="207"/>
      <c r="G177" s="207"/>
      <c r="H177" s="207"/>
      <c r="J177" s="219">
        <f t="shared" si="10"/>
        <v>0</v>
      </c>
      <c r="K177" s="219">
        <f t="shared" si="8"/>
        <v>8.9161911182092986E-3</v>
      </c>
      <c r="L177" s="219">
        <f t="shared" si="11"/>
        <v>0</v>
      </c>
      <c r="M177" s="219">
        <f t="shared" si="9"/>
        <v>0</v>
      </c>
    </row>
    <row r="178" spans="1:13" x14ac:dyDescent="0.35">
      <c r="A178" s="215">
        <v>105628</v>
      </c>
      <c r="B178" s="215" t="s">
        <v>152</v>
      </c>
      <c r="C178" s="215" t="s">
        <v>136</v>
      </c>
      <c r="D178" s="215" t="s">
        <v>137</v>
      </c>
      <c r="E178" s="207">
        <v>1443678.48</v>
      </c>
      <c r="F178" s="207">
        <v>-119633.2</v>
      </c>
      <c r="G178" s="207"/>
      <c r="H178" s="207"/>
      <c r="J178" s="219">
        <f t="shared" si="10"/>
        <v>0</v>
      </c>
      <c r="K178" s="219">
        <f t="shared" si="8"/>
        <v>9.3257381406234904E-3</v>
      </c>
      <c r="L178" s="219">
        <f t="shared" si="11"/>
        <v>0</v>
      </c>
      <c r="M178" s="219">
        <f t="shared" si="9"/>
        <v>-8.7380638768679974E-4</v>
      </c>
    </row>
    <row r="179" spans="1:13" x14ac:dyDescent="0.35">
      <c r="A179" s="215">
        <v>105629</v>
      </c>
      <c r="B179" s="215" t="s">
        <v>442</v>
      </c>
      <c r="C179" s="215" t="s">
        <v>136</v>
      </c>
      <c r="D179" s="215" t="s">
        <v>137</v>
      </c>
      <c r="E179" s="207">
        <v>1145</v>
      </c>
      <c r="F179" s="207"/>
      <c r="G179" s="207"/>
      <c r="H179" s="207"/>
      <c r="J179" s="219">
        <f t="shared" si="10"/>
        <v>0</v>
      </c>
      <c r="K179" s="219">
        <f t="shared" si="8"/>
        <v>7.3963630537832054E-6</v>
      </c>
      <c r="L179" s="219">
        <f t="shared" si="11"/>
        <v>0</v>
      </c>
      <c r="M179" s="219">
        <f t="shared" si="9"/>
        <v>0</v>
      </c>
    </row>
    <row r="180" spans="1:13" x14ac:dyDescent="0.35">
      <c r="A180" s="215">
        <v>105634</v>
      </c>
      <c r="B180" s="215" t="s">
        <v>153</v>
      </c>
      <c r="C180" s="215" t="s">
        <v>136</v>
      </c>
      <c r="D180" s="215" t="s">
        <v>137</v>
      </c>
      <c r="E180" s="207">
        <v>3641222.75</v>
      </c>
      <c r="F180" s="207"/>
      <c r="G180" s="207"/>
      <c r="H180" s="207"/>
      <c r="J180" s="219">
        <f t="shared" si="10"/>
        <v>0</v>
      </c>
      <c r="K180" s="219">
        <f t="shared" si="8"/>
        <v>2.3521227439908192E-2</v>
      </c>
      <c r="L180" s="219">
        <f t="shared" si="11"/>
        <v>0</v>
      </c>
      <c r="M180" s="219">
        <f t="shared" si="9"/>
        <v>0</v>
      </c>
    </row>
    <row r="181" spans="1:13" x14ac:dyDescent="0.35">
      <c r="A181" s="215">
        <v>105641</v>
      </c>
      <c r="B181" s="215" t="s">
        <v>823</v>
      </c>
      <c r="C181" s="215" t="s">
        <v>136</v>
      </c>
      <c r="D181" s="215" t="s">
        <v>137</v>
      </c>
      <c r="E181" s="207">
        <v>1500.03</v>
      </c>
      <c r="F181" s="207"/>
      <c r="G181" s="207"/>
      <c r="H181" s="207"/>
      <c r="J181" s="219">
        <f t="shared" si="10"/>
        <v>0</v>
      </c>
      <c r="K181" s="219">
        <f t="shared" si="8"/>
        <v>9.6897523769139053E-6</v>
      </c>
      <c r="L181" s="219">
        <f t="shared" si="11"/>
        <v>0</v>
      </c>
      <c r="M181" s="219">
        <f t="shared" si="9"/>
        <v>0</v>
      </c>
    </row>
    <row r="182" spans="1:13" x14ac:dyDescent="0.35">
      <c r="A182" s="215">
        <v>105642</v>
      </c>
      <c r="B182" s="215" t="s">
        <v>154</v>
      </c>
      <c r="C182" s="215" t="s">
        <v>136</v>
      </c>
      <c r="D182" s="215" t="s">
        <v>137</v>
      </c>
      <c r="E182" s="207"/>
      <c r="F182" s="207">
        <v>1263963.58</v>
      </c>
      <c r="G182" s="207"/>
      <c r="H182" s="207"/>
      <c r="J182" s="219">
        <f t="shared" si="10"/>
        <v>0</v>
      </c>
      <c r="K182" s="219">
        <f t="shared" si="8"/>
        <v>0</v>
      </c>
      <c r="L182" s="219">
        <f t="shared" si="11"/>
        <v>0</v>
      </c>
      <c r="M182" s="219">
        <f t="shared" si="9"/>
        <v>9.2320480435821774E-3</v>
      </c>
    </row>
    <row r="183" spans="1:13" x14ac:dyDescent="0.35">
      <c r="A183" s="215">
        <v>105660</v>
      </c>
      <c r="B183" s="215" t="s">
        <v>824</v>
      </c>
      <c r="C183" s="215" t="s">
        <v>136</v>
      </c>
      <c r="D183" s="215" t="s">
        <v>137</v>
      </c>
      <c r="E183" s="207">
        <v>1240.6400000000001</v>
      </c>
      <c r="F183" s="207"/>
      <c r="G183" s="207"/>
      <c r="H183" s="207"/>
      <c r="J183" s="219">
        <f t="shared" si="10"/>
        <v>0</v>
      </c>
      <c r="K183" s="219">
        <f t="shared" si="8"/>
        <v>8.0141693092101284E-6</v>
      </c>
      <c r="L183" s="219">
        <f t="shared" si="11"/>
        <v>0</v>
      </c>
      <c r="M183" s="219">
        <f t="shared" si="9"/>
        <v>0</v>
      </c>
    </row>
    <row r="184" spans="1:13" x14ac:dyDescent="0.35">
      <c r="A184" s="215">
        <v>105666</v>
      </c>
      <c r="B184" s="215" t="s">
        <v>155</v>
      </c>
      <c r="C184" s="215" t="s">
        <v>136</v>
      </c>
      <c r="D184" s="215" t="s">
        <v>137</v>
      </c>
      <c r="E184" s="207">
        <v>7</v>
      </c>
      <c r="F184" s="207"/>
      <c r="G184" s="207"/>
      <c r="H184" s="207"/>
      <c r="J184" s="219">
        <f t="shared" si="10"/>
        <v>0</v>
      </c>
      <c r="K184" s="219">
        <f t="shared" si="8"/>
        <v>4.5217940066796888E-8</v>
      </c>
      <c r="L184" s="219">
        <f t="shared" si="11"/>
        <v>0</v>
      </c>
      <c r="M184" s="219">
        <f t="shared" si="9"/>
        <v>0</v>
      </c>
    </row>
    <row r="185" spans="1:13" x14ac:dyDescent="0.35">
      <c r="A185" s="215">
        <v>105675</v>
      </c>
      <c r="B185" s="215" t="s">
        <v>825</v>
      </c>
      <c r="C185" s="215" t="s">
        <v>197</v>
      </c>
      <c r="D185" s="215" t="s">
        <v>198</v>
      </c>
      <c r="E185" s="207">
        <v>498.37</v>
      </c>
      <c r="F185" s="207"/>
      <c r="G185" s="207"/>
      <c r="H185" s="207"/>
      <c r="J185" s="219">
        <f t="shared" si="10"/>
        <v>0</v>
      </c>
      <c r="K185" s="219">
        <f t="shared" si="8"/>
        <v>3.2193235415842236E-6</v>
      </c>
      <c r="L185" s="219">
        <f t="shared" si="11"/>
        <v>0</v>
      </c>
      <c r="M185" s="219">
        <f t="shared" si="9"/>
        <v>0</v>
      </c>
    </row>
    <row r="186" spans="1:13" x14ac:dyDescent="0.35">
      <c r="A186" s="215">
        <v>105681</v>
      </c>
      <c r="B186" s="215" t="s">
        <v>156</v>
      </c>
      <c r="C186" s="215" t="s">
        <v>136</v>
      </c>
      <c r="D186" s="215" t="s">
        <v>137</v>
      </c>
      <c r="E186" s="207">
        <v>769.82</v>
      </c>
      <c r="F186" s="207"/>
      <c r="G186" s="207"/>
      <c r="H186" s="207"/>
      <c r="J186" s="219">
        <f t="shared" si="10"/>
        <v>0</v>
      </c>
      <c r="K186" s="219">
        <f t="shared" si="8"/>
        <v>4.972810660317369E-6</v>
      </c>
      <c r="L186" s="219">
        <f t="shared" si="11"/>
        <v>0</v>
      </c>
      <c r="M186" s="219">
        <f t="shared" si="9"/>
        <v>0</v>
      </c>
    </row>
    <row r="187" spans="1:13" x14ac:dyDescent="0.35">
      <c r="A187" s="215">
        <v>105694</v>
      </c>
      <c r="B187" s="215" t="s">
        <v>826</v>
      </c>
      <c r="C187" s="215" t="s">
        <v>136</v>
      </c>
      <c r="D187" s="215" t="s">
        <v>137</v>
      </c>
      <c r="E187" s="207">
        <v>166.14</v>
      </c>
      <c r="F187" s="207"/>
      <c r="G187" s="207"/>
      <c r="H187" s="207"/>
      <c r="J187" s="219">
        <f t="shared" si="10"/>
        <v>0</v>
      </c>
      <c r="K187" s="219">
        <f t="shared" si="8"/>
        <v>1.0732155089568049E-6</v>
      </c>
      <c r="L187" s="219">
        <f t="shared" si="11"/>
        <v>0</v>
      </c>
      <c r="M187" s="219">
        <f t="shared" si="9"/>
        <v>0</v>
      </c>
    </row>
    <row r="188" spans="1:13" x14ac:dyDescent="0.35">
      <c r="A188" s="215">
        <v>105695</v>
      </c>
      <c r="B188" s="215" t="s">
        <v>157</v>
      </c>
      <c r="C188" s="215" t="s">
        <v>136</v>
      </c>
      <c r="D188" s="215" t="s">
        <v>137</v>
      </c>
      <c r="E188" s="207">
        <v>514.29999999999995</v>
      </c>
      <c r="F188" s="207"/>
      <c r="G188" s="207"/>
      <c r="H188" s="207"/>
      <c r="J188" s="219">
        <f t="shared" si="10"/>
        <v>0</v>
      </c>
      <c r="K188" s="219">
        <f t="shared" si="8"/>
        <v>3.3222266537648053E-6</v>
      </c>
      <c r="L188" s="219">
        <f t="shared" si="11"/>
        <v>0</v>
      </c>
      <c r="M188" s="219">
        <f t="shared" si="9"/>
        <v>0</v>
      </c>
    </row>
    <row r="189" spans="1:13" x14ac:dyDescent="0.35">
      <c r="A189" s="215">
        <v>105699</v>
      </c>
      <c r="B189" s="215" t="s">
        <v>158</v>
      </c>
      <c r="C189" s="215" t="s">
        <v>136</v>
      </c>
      <c r="D189" s="215" t="s">
        <v>137</v>
      </c>
      <c r="E189" s="207">
        <v>368338.15</v>
      </c>
      <c r="F189" s="207"/>
      <c r="G189" s="207"/>
      <c r="H189" s="207"/>
      <c r="J189" s="219">
        <f t="shared" si="10"/>
        <v>0</v>
      </c>
      <c r="K189" s="219">
        <f t="shared" si="8"/>
        <v>2.3793560558592634E-3</v>
      </c>
      <c r="L189" s="219">
        <f t="shared" si="11"/>
        <v>0</v>
      </c>
      <c r="M189" s="219">
        <f t="shared" si="9"/>
        <v>0</v>
      </c>
    </row>
    <row r="190" spans="1:13" x14ac:dyDescent="0.35">
      <c r="A190" s="215">
        <v>105713</v>
      </c>
      <c r="B190" s="215" t="s">
        <v>827</v>
      </c>
      <c r="C190" s="215" t="s">
        <v>136</v>
      </c>
      <c r="D190" s="215" t="s">
        <v>137</v>
      </c>
      <c r="E190" s="207">
        <v>415.58</v>
      </c>
      <c r="F190" s="207"/>
      <c r="G190" s="207"/>
      <c r="H190" s="207"/>
      <c r="J190" s="219">
        <f t="shared" si="10"/>
        <v>0</v>
      </c>
      <c r="K190" s="219">
        <f t="shared" si="8"/>
        <v>2.6845245047084929E-6</v>
      </c>
      <c r="L190" s="219">
        <f t="shared" si="11"/>
        <v>0</v>
      </c>
      <c r="M190" s="219">
        <f t="shared" si="9"/>
        <v>0</v>
      </c>
    </row>
    <row r="191" spans="1:13" x14ac:dyDescent="0.35">
      <c r="A191" s="215">
        <v>105723</v>
      </c>
      <c r="B191" s="215" t="s">
        <v>828</v>
      </c>
      <c r="C191" s="215" t="s">
        <v>136</v>
      </c>
      <c r="D191" s="215" t="s">
        <v>137</v>
      </c>
      <c r="E191" s="207">
        <v>498.58</v>
      </c>
      <c r="F191" s="207"/>
      <c r="G191" s="207"/>
      <c r="H191" s="207"/>
      <c r="J191" s="219">
        <f t="shared" si="10"/>
        <v>0</v>
      </c>
      <c r="K191" s="219">
        <f t="shared" si="8"/>
        <v>3.2206800797862272E-6</v>
      </c>
      <c r="L191" s="219">
        <f t="shared" si="11"/>
        <v>0</v>
      </c>
      <c r="M191" s="219">
        <f t="shared" si="9"/>
        <v>0</v>
      </c>
    </row>
    <row r="192" spans="1:13" x14ac:dyDescent="0.35">
      <c r="A192" s="215">
        <v>105733</v>
      </c>
      <c r="B192" s="215" t="s">
        <v>159</v>
      </c>
      <c r="C192" s="215" t="s">
        <v>136</v>
      </c>
      <c r="D192" s="215" t="s">
        <v>137</v>
      </c>
      <c r="E192" s="207">
        <v>1243.46</v>
      </c>
      <c r="F192" s="207"/>
      <c r="G192" s="207"/>
      <c r="H192" s="207"/>
      <c r="J192" s="219">
        <f t="shared" si="10"/>
        <v>0</v>
      </c>
      <c r="K192" s="219">
        <f t="shared" si="8"/>
        <v>8.0323856793513219E-6</v>
      </c>
      <c r="L192" s="219">
        <f t="shared" si="11"/>
        <v>0</v>
      </c>
      <c r="M192" s="219">
        <f t="shared" si="9"/>
        <v>0</v>
      </c>
    </row>
    <row r="193" spans="1:13" x14ac:dyDescent="0.35">
      <c r="A193" s="215">
        <v>105734</v>
      </c>
      <c r="B193" s="215" t="s">
        <v>441</v>
      </c>
      <c r="C193" s="215" t="s">
        <v>136</v>
      </c>
      <c r="D193" s="215" t="s">
        <v>137</v>
      </c>
      <c r="E193" s="207">
        <v>99</v>
      </c>
      <c r="F193" s="207"/>
      <c r="G193" s="207"/>
      <c r="H193" s="207"/>
      <c r="J193" s="219">
        <f t="shared" si="10"/>
        <v>0</v>
      </c>
      <c r="K193" s="219">
        <f t="shared" si="8"/>
        <v>6.3951086665898454E-7</v>
      </c>
      <c r="L193" s="219">
        <f t="shared" si="11"/>
        <v>0</v>
      </c>
      <c r="M193" s="219">
        <f t="shared" si="9"/>
        <v>0</v>
      </c>
    </row>
    <row r="194" spans="1:13" x14ac:dyDescent="0.35">
      <c r="A194" s="215">
        <v>105743</v>
      </c>
      <c r="B194" s="215" t="s">
        <v>160</v>
      </c>
      <c r="C194" s="215" t="s">
        <v>136</v>
      </c>
      <c r="D194" s="215" t="s">
        <v>137</v>
      </c>
      <c r="E194" s="207">
        <v>3578207.22</v>
      </c>
      <c r="F194" s="207"/>
      <c r="G194" s="207"/>
      <c r="H194" s="207"/>
      <c r="J194" s="219">
        <f t="shared" si="10"/>
        <v>0</v>
      </c>
      <c r="K194" s="219">
        <f t="shared" si="8"/>
        <v>2.3114165660077131E-2</v>
      </c>
      <c r="L194" s="219">
        <f t="shared" si="11"/>
        <v>0</v>
      </c>
      <c r="M194" s="219">
        <f t="shared" si="9"/>
        <v>0</v>
      </c>
    </row>
    <row r="195" spans="1:13" x14ac:dyDescent="0.35">
      <c r="A195" s="215">
        <v>105750</v>
      </c>
      <c r="B195" s="215" t="s">
        <v>161</v>
      </c>
      <c r="C195" s="215" t="s">
        <v>136</v>
      </c>
      <c r="D195" s="215" t="s">
        <v>137</v>
      </c>
      <c r="E195" s="207">
        <v>567</v>
      </c>
      <c r="F195" s="207"/>
      <c r="G195" s="207"/>
      <c r="H195" s="207"/>
      <c r="J195" s="219">
        <f t="shared" si="10"/>
        <v>0</v>
      </c>
      <c r="K195" s="219">
        <f t="shared" si="8"/>
        <v>3.6626531454105478E-6</v>
      </c>
      <c r="L195" s="219">
        <f t="shared" si="11"/>
        <v>0</v>
      </c>
      <c r="M195" s="219">
        <f t="shared" si="9"/>
        <v>0</v>
      </c>
    </row>
    <row r="196" spans="1:13" x14ac:dyDescent="0.35">
      <c r="A196" s="215">
        <v>105751</v>
      </c>
      <c r="B196" s="215" t="s">
        <v>829</v>
      </c>
      <c r="C196" s="215" t="s">
        <v>136</v>
      </c>
      <c r="D196" s="215" t="s">
        <v>137</v>
      </c>
      <c r="E196" s="207">
        <v>166.18</v>
      </c>
      <c r="F196" s="207"/>
      <c r="G196" s="207"/>
      <c r="H196" s="207"/>
      <c r="J196" s="219">
        <f t="shared" si="10"/>
        <v>0</v>
      </c>
      <c r="K196" s="219">
        <f t="shared" si="8"/>
        <v>1.0734738971857582E-6</v>
      </c>
      <c r="L196" s="219">
        <f t="shared" si="11"/>
        <v>0</v>
      </c>
      <c r="M196" s="219">
        <f t="shared" si="9"/>
        <v>0</v>
      </c>
    </row>
    <row r="197" spans="1:13" x14ac:dyDescent="0.35">
      <c r="A197" s="215">
        <v>105765</v>
      </c>
      <c r="B197" s="215" t="s">
        <v>162</v>
      </c>
      <c r="C197" s="215" t="s">
        <v>136</v>
      </c>
      <c r="D197" s="215" t="s">
        <v>137</v>
      </c>
      <c r="E197" s="207"/>
      <c r="F197" s="207">
        <v>33665002.289999999</v>
      </c>
      <c r="G197" s="207"/>
      <c r="H197" s="207">
        <v>-75469.17</v>
      </c>
      <c r="J197" s="219">
        <f t="shared" si="10"/>
        <v>0</v>
      </c>
      <c r="K197" s="219">
        <f t="shared" si="8"/>
        <v>0</v>
      </c>
      <c r="L197" s="219">
        <f t="shared" si="11"/>
        <v>2.2417693410470285E-3</v>
      </c>
      <c r="M197" s="219">
        <f t="shared" si="9"/>
        <v>0.24589072299740158</v>
      </c>
    </row>
    <row r="198" spans="1:13" x14ac:dyDescent="0.35">
      <c r="A198" s="215">
        <v>105784</v>
      </c>
      <c r="B198" s="215" t="s">
        <v>830</v>
      </c>
      <c r="C198" s="215" t="s">
        <v>136</v>
      </c>
      <c r="D198" s="215" t="s">
        <v>137</v>
      </c>
      <c r="E198" s="207">
        <v>8494.43</v>
      </c>
      <c r="F198" s="207"/>
      <c r="G198" s="207"/>
      <c r="H198" s="207"/>
      <c r="J198" s="219">
        <f t="shared" si="10"/>
        <v>0</v>
      </c>
      <c r="K198" s="219">
        <f t="shared" si="8"/>
        <v>5.4871518091657355E-5</v>
      </c>
      <c r="L198" s="219">
        <f t="shared" si="11"/>
        <v>0</v>
      </c>
      <c r="M198" s="219">
        <f t="shared" si="9"/>
        <v>0</v>
      </c>
    </row>
    <row r="199" spans="1:13" x14ac:dyDescent="0.35">
      <c r="A199" s="215">
        <v>105795</v>
      </c>
      <c r="B199" s="215" t="s">
        <v>831</v>
      </c>
      <c r="C199" s="215" t="s">
        <v>136</v>
      </c>
      <c r="D199" s="215" t="s">
        <v>137</v>
      </c>
      <c r="E199" s="207">
        <v>1.1299999999999999</v>
      </c>
      <c r="F199" s="207"/>
      <c r="G199" s="207"/>
      <c r="H199" s="207"/>
      <c r="J199" s="219">
        <f t="shared" si="10"/>
        <v>0</v>
      </c>
      <c r="K199" s="219">
        <f t="shared" ref="K199:K262" si="12">E199/$P$2</f>
        <v>7.2994674679257829E-9</v>
      </c>
      <c r="L199" s="219">
        <f t="shared" si="11"/>
        <v>0</v>
      </c>
      <c r="M199" s="219">
        <f t="shared" ref="M199:M262" si="13">F199/$Q$2</f>
        <v>0</v>
      </c>
    </row>
    <row r="200" spans="1:13" x14ac:dyDescent="0.35">
      <c r="A200" s="215">
        <v>105797</v>
      </c>
      <c r="B200" s="215" t="s">
        <v>516</v>
      </c>
      <c r="C200" s="215" t="s">
        <v>136</v>
      </c>
      <c r="D200" s="215" t="s">
        <v>137</v>
      </c>
      <c r="E200" s="207">
        <v>62515.74</v>
      </c>
      <c r="F200" s="207"/>
      <c r="G200" s="207"/>
      <c r="H200" s="207"/>
      <c r="J200" s="219">
        <f t="shared" ref="J200:J263" si="14">IFERROR(-G200/E200,0)</f>
        <v>0</v>
      </c>
      <c r="K200" s="219">
        <f t="shared" si="12"/>
        <v>4.0383328350735099E-4</v>
      </c>
      <c r="L200" s="219">
        <f t="shared" ref="L200:L263" si="15">IFERROR(-H200/F200,0)</f>
        <v>0</v>
      </c>
      <c r="M200" s="219">
        <f t="shared" si="13"/>
        <v>0</v>
      </c>
    </row>
    <row r="201" spans="1:13" x14ac:dyDescent="0.35">
      <c r="A201" s="215">
        <v>105818</v>
      </c>
      <c r="B201" s="215" t="s">
        <v>163</v>
      </c>
      <c r="C201" s="215" t="s">
        <v>136</v>
      </c>
      <c r="D201" s="215" t="s">
        <v>137</v>
      </c>
      <c r="E201" s="207">
        <v>23576.11</v>
      </c>
      <c r="F201" s="207"/>
      <c r="G201" s="207"/>
      <c r="H201" s="207"/>
      <c r="J201" s="219">
        <f t="shared" si="14"/>
        <v>0</v>
      </c>
      <c r="K201" s="219">
        <f t="shared" si="12"/>
        <v>1.5229473271260153E-4</v>
      </c>
      <c r="L201" s="219">
        <f t="shared" si="15"/>
        <v>0</v>
      </c>
      <c r="M201" s="219">
        <f t="shared" si="13"/>
        <v>0</v>
      </c>
    </row>
    <row r="202" spans="1:13" x14ac:dyDescent="0.35">
      <c r="A202" s="215">
        <v>105836</v>
      </c>
      <c r="B202" s="215" t="s">
        <v>164</v>
      </c>
      <c r="C202" s="215" t="s">
        <v>136</v>
      </c>
      <c r="D202" s="215" t="s">
        <v>137</v>
      </c>
      <c r="E202" s="207">
        <v>21341.69</v>
      </c>
      <c r="F202" s="207"/>
      <c r="G202" s="207"/>
      <c r="H202" s="207"/>
      <c r="J202" s="219">
        <f t="shared" si="14"/>
        <v>0</v>
      </c>
      <c r="K202" s="219">
        <f t="shared" si="12"/>
        <v>1.3786103704916549E-4</v>
      </c>
      <c r="L202" s="219">
        <f t="shared" si="15"/>
        <v>0</v>
      </c>
      <c r="M202" s="219">
        <f t="shared" si="13"/>
        <v>0</v>
      </c>
    </row>
    <row r="203" spans="1:13" x14ac:dyDescent="0.35">
      <c r="A203" s="215">
        <v>105842</v>
      </c>
      <c r="B203" s="215" t="s">
        <v>832</v>
      </c>
      <c r="C203" s="215" t="s">
        <v>136</v>
      </c>
      <c r="D203" s="215" t="s">
        <v>137</v>
      </c>
      <c r="E203" s="207">
        <v>1536.66</v>
      </c>
      <c r="F203" s="207"/>
      <c r="G203" s="207"/>
      <c r="H203" s="207"/>
      <c r="J203" s="219">
        <f t="shared" si="14"/>
        <v>0</v>
      </c>
      <c r="K203" s="219">
        <f t="shared" si="12"/>
        <v>9.9263713975777305E-6</v>
      </c>
      <c r="L203" s="219">
        <f t="shared" si="15"/>
        <v>0</v>
      </c>
      <c r="M203" s="219">
        <f t="shared" si="13"/>
        <v>0</v>
      </c>
    </row>
    <row r="204" spans="1:13" x14ac:dyDescent="0.35">
      <c r="A204" s="215">
        <v>105845</v>
      </c>
      <c r="B204" s="215" t="s">
        <v>165</v>
      </c>
      <c r="C204" s="215" t="s">
        <v>136</v>
      </c>
      <c r="D204" s="215" t="s">
        <v>137</v>
      </c>
      <c r="E204" s="207">
        <v>-368.07</v>
      </c>
      <c r="F204" s="207"/>
      <c r="G204" s="207"/>
      <c r="H204" s="207"/>
      <c r="J204" s="219">
        <f t="shared" si="14"/>
        <v>0</v>
      </c>
      <c r="K204" s="219">
        <f t="shared" si="12"/>
        <v>-2.3776238857694185E-6</v>
      </c>
      <c r="L204" s="219">
        <f t="shared" si="15"/>
        <v>0</v>
      </c>
      <c r="M204" s="219">
        <f t="shared" si="13"/>
        <v>0</v>
      </c>
    </row>
    <row r="205" spans="1:13" x14ac:dyDescent="0.35">
      <c r="A205" s="215">
        <v>105847</v>
      </c>
      <c r="B205" s="215" t="s">
        <v>440</v>
      </c>
      <c r="C205" s="215" t="s">
        <v>136</v>
      </c>
      <c r="D205" s="215" t="s">
        <v>137</v>
      </c>
      <c r="E205" s="207">
        <v>1581.25</v>
      </c>
      <c r="F205" s="207"/>
      <c r="G205" s="207"/>
      <c r="H205" s="207"/>
      <c r="J205" s="219">
        <f t="shared" si="14"/>
        <v>0</v>
      </c>
      <c r="K205" s="219">
        <f t="shared" si="12"/>
        <v>1.0214409675803226E-5</v>
      </c>
      <c r="L205" s="219">
        <f t="shared" si="15"/>
        <v>0</v>
      </c>
      <c r="M205" s="219">
        <f t="shared" si="13"/>
        <v>0</v>
      </c>
    </row>
    <row r="206" spans="1:13" x14ac:dyDescent="0.35">
      <c r="A206" s="215">
        <v>105856</v>
      </c>
      <c r="B206" s="215" t="s">
        <v>833</v>
      </c>
      <c r="C206" s="215" t="s">
        <v>136</v>
      </c>
      <c r="D206" s="215" t="s">
        <v>137</v>
      </c>
      <c r="E206" s="207">
        <v>415.22</v>
      </c>
      <c r="F206" s="207"/>
      <c r="G206" s="207"/>
      <c r="H206" s="207"/>
      <c r="J206" s="219">
        <f t="shared" si="14"/>
        <v>0</v>
      </c>
      <c r="K206" s="219">
        <f t="shared" si="12"/>
        <v>2.6821990106479149E-6</v>
      </c>
      <c r="L206" s="219">
        <f t="shared" si="15"/>
        <v>0</v>
      </c>
      <c r="M206" s="219">
        <f t="shared" si="13"/>
        <v>0</v>
      </c>
    </row>
    <row r="207" spans="1:13" x14ac:dyDescent="0.35">
      <c r="A207" s="215">
        <v>105869</v>
      </c>
      <c r="B207" s="215" t="s">
        <v>554</v>
      </c>
      <c r="C207" s="215" t="s">
        <v>136</v>
      </c>
      <c r="D207" s="215" t="s">
        <v>137</v>
      </c>
      <c r="E207" s="207">
        <v>369642.14</v>
      </c>
      <c r="F207" s="207"/>
      <c r="G207" s="207"/>
      <c r="H207" s="207"/>
      <c r="J207" s="219">
        <f t="shared" si="14"/>
        <v>0</v>
      </c>
      <c r="K207" s="219">
        <f t="shared" si="12"/>
        <v>2.3877794475260779E-3</v>
      </c>
      <c r="L207" s="219">
        <f t="shared" si="15"/>
        <v>0</v>
      </c>
      <c r="M207" s="219">
        <f t="shared" si="13"/>
        <v>0</v>
      </c>
    </row>
    <row r="208" spans="1:13" x14ac:dyDescent="0.35">
      <c r="A208" s="215">
        <v>105880</v>
      </c>
      <c r="B208" s="215" t="s">
        <v>834</v>
      </c>
      <c r="C208" s="215" t="s">
        <v>136</v>
      </c>
      <c r="D208" s="215" t="s">
        <v>137</v>
      </c>
      <c r="E208" s="207">
        <v>249.27</v>
      </c>
      <c r="F208" s="207"/>
      <c r="G208" s="207"/>
      <c r="H208" s="207"/>
      <c r="J208" s="219">
        <f t="shared" si="14"/>
        <v>0</v>
      </c>
      <c r="K208" s="219">
        <f t="shared" si="12"/>
        <v>1.6102108457786373E-6</v>
      </c>
      <c r="L208" s="219">
        <f t="shared" si="15"/>
        <v>0</v>
      </c>
      <c r="M208" s="219">
        <f t="shared" si="13"/>
        <v>0</v>
      </c>
    </row>
    <row r="209" spans="1:13" x14ac:dyDescent="0.35">
      <c r="A209" s="215">
        <v>105887</v>
      </c>
      <c r="B209" s="215" t="s">
        <v>835</v>
      </c>
      <c r="C209" s="215" t="s">
        <v>136</v>
      </c>
      <c r="D209" s="215" t="s">
        <v>137</v>
      </c>
      <c r="E209" s="207">
        <v>16544</v>
      </c>
      <c r="F209" s="207"/>
      <c r="G209" s="207"/>
      <c r="H209" s="207"/>
      <c r="J209" s="219">
        <f t="shared" si="14"/>
        <v>0</v>
      </c>
      <c r="K209" s="219">
        <f t="shared" si="12"/>
        <v>1.0686937149501252E-4</v>
      </c>
      <c r="L209" s="219">
        <f t="shared" si="15"/>
        <v>0</v>
      </c>
      <c r="M209" s="219">
        <f t="shared" si="13"/>
        <v>0</v>
      </c>
    </row>
    <row r="210" spans="1:13" x14ac:dyDescent="0.35">
      <c r="A210" s="215">
        <v>105892</v>
      </c>
      <c r="B210" s="215" t="s">
        <v>836</v>
      </c>
      <c r="C210" s="215" t="s">
        <v>136</v>
      </c>
      <c r="D210" s="215" t="s">
        <v>137</v>
      </c>
      <c r="E210" s="207">
        <v>83.03</v>
      </c>
      <c r="F210" s="207"/>
      <c r="G210" s="207"/>
      <c r="H210" s="207"/>
      <c r="J210" s="219">
        <f t="shared" si="14"/>
        <v>0</v>
      </c>
      <c r="K210" s="219">
        <f t="shared" si="12"/>
        <v>5.3634936624944939E-7</v>
      </c>
      <c r="L210" s="219">
        <f t="shared" si="15"/>
        <v>0</v>
      </c>
      <c r="M210" s="219">
        <f t="shared" si="13"/>
        <v>0</v>
      </c>
    </row>
    <row r="211" spans="1:13" x14ac:dyDescent="0.35">
      <c r="A211" s="215">
        <v>105895</v>
      </c>
      <c r="B211" s="215" t="s">
        <v>837</v>
      </c>
      <c r="C211" s="215" t="s">
        <v>136</v>
      </c>
      <c r="D211" s="215" t="s">
        <v>137</v>
      </c>
      <c r="E211" s="207">
        <v>166.18</v>
      </c>
      <c r="F211" s="207"/>
      <c r="G211" s="207"/>
      <c r="H211" s="207"/>
      <c r="J211" s="219">
        <f t="shared" si="14"/>
        <v>0</v>
      </c>
      <c r="K211" s="219">
        <f t="shared" si="12"/>
        <v>1.0734738971857582E-6</v>
      </c>
      <c r="L211" s="219">
        <f t="shared" si="15"/>
        <v>0</v>
      </c>
      <c r="M211" s="219">
        <f t="shared" si="13"/>
        <v>0</v>
      </c>
    </row>
    <row r="212" spans="1:13" x14ac:dyDescent="0.35">
      <c r="A212" s="215">
        <v>105896</v>
      </c>
      <c r="B212" s="215" t="s">
        <v>838</v>
      </c>
      <c r="C212" s="215" t="s">
        <v>120</v>
      </c>
      <c r="D212" s="215" t="s">
        <v>121</v>
      </c>
      <c r="E212" s="207">
        <v>332.4</v>
      </c>
      <c r="F212" s="207"/>
      <c r="G212" s="207"/>
      <c r="H212" s="207"/>
      <c r="J212" s="219">
        <f t="shared" si="14"/>
        <v>0</v>
      </c>
      <c r="K212" s="219">
        <f t="shared" si="12"/>
        <v>2.147206182600469E-6</v>
      </c>
      <c r="L212" s="219">
        <f t="shared" si="15"/>
        <v>0</v>
      </c>
      <c r="M212" s="219">
        <f t="shared" si="13"/>
        <v>0</v>
      </c>
    </row>
    <row r="213" spans="1:13" x14ac:dyDescent="0.35">
      <c r="A213" s="215">
        <v>105904</v>
      </c>
      <c r="B213" s="215" t="s">
        <v>166</v>
      </c>
      <c r="C213" s="215" t="s">
        <v>136</v>
      </c>
      <c r="D213" s="215" t="s">
        <v>137</v>
      </c>
      <c r="E213" s="207">
        <v>51.48</v>
      </c>
      <c r="F213" s="207"/>
      <c r="G213" s="207"/>
      <c r="H213" s="207"/>
      <c r="J213" s="219">
        <f t="shared" si="14"/>
        <v>0</v>
      </c>
      <c r="K213" s="219">
        <f t="shared" si="12"/>
        <v>3.3254565066267193E-7</v>
      </c>
      <c r="L213" s="219">
        <f t="shared" si="15"/>
        <v>0</v>
      </c>
      <c r="M213" s="219">
        <f t="shared" si="13"/>
        <v>0</v>
      </c>
    </row>
    <row r="214" spans="1:13" x14ac:dyDescent="0.35">
      <c r="A214" s="215">
        <v>105924</v>
      </c>
      <c r="B214" s="215" t="s">
        <v>839</v>
      </c>
      <c r="C214" s="215" t="s">
        <v>136</v>
      </c>
      <c r="D214" s="215" t="s">
        <v>137</v>
      </c>
      <c r="E214" s="207">
        <v>1000.02</v>
      </c>
      <c r="F214" s="207"/>
      <c r="G214" s="207"/>
      <c r="H214" s="207"/>
      <c r="J214" s="219">
        <f t="shared" si="14"/>
        <v>0</v>
      </c>
      <c r="K214" s="219">
        <f t="shared" si="12"/>
        <v>6.4598349179426036E-6</v>
      </c>
      <c r="L214" s="219">
        <f t="shared" si="15"/>
        <v>0</v>
      </c>
      <c r="M214" s="219">
        <f t="shared" si="13"/>
        <v>0</v>
      </c>
    </row>
    <row r="215" spans="1:13" x14ac:dyDescent="0.35">
      <c r="A215" s="215">
        <v>105948</v>
      </c>
      <c r="B215" s="215" t="s">
        <v>548</v>
      </c>
      <c r="C215" s="215" t="s">
        <v>136</v>
      </c>
      <c r="D215" s="215" t="s">
        <v>137</v>
      </c>
      <c r="E215" s="207">
        <v>731001.67</v>
      </c>
      <c r="F215" s="207"/>
      <c r="G215" s="207"/>
      <c r="H215" s="207"/>
      <c r="J215" s="219">
        <f t="shared" si="14"/>
        <v>0</v>
      </c>
      <c r="K215" s="219">
        <f t="shared" si="12"/>
        <v>4.7220556718269198E-3</v>
      </c>
      <c r="L215" s="219">
        <f t="shared" si="15"/>
        <v>0</v>
      </c>
      <c r="M215" s="219">
        <f t="shared" si="13"/>
        <v>0</v>
      </c>
    </row>
    <row r="216" spans="1:13" x14ac:dyDescent="0.35">
      <c r="A216" s="215">
        <v>105952</v>
      </c>
      <c r="B216" s="215" t="s">
        <v>840</v>
      </c>
      <c r="C216" s="215" t="s">
        <v>136</v>
      </c>
      <c r="D216" s="215" t="s">
        <v>137</v>
      </c>
      <c r="E216" s="207">
        <v>332.4</v>
      </c>
      <c r="F216" s="207"/>
      <c r="G216" s="207"/>
      <c r="H216" s="207"/>
      <c r="J216" s="219">
        <f t="shared" si="14"/>
        <v>0</v>
      </c>
      <c r="K216" s="219">
        <f t="shared" si="12"/>
        <v>2.147206182600469E-6</v>
      </c>
      <c r="L216" s="219">
        <f t="shared" si="15"/>
        <v>0</v>
      </c>
      <c r="M216" s="219">
        <f t="shared" si="13"/>
        <v>0</v>
      </c>
    </row>
    <row r="217" spans="1:13" x14ac:dyDescent="0.35">
      <c r="A217" s="215">
        <v>105954</v>
      </c>
      <c r="B217" s="215" t="s">
        <v>841</v>
      </c>
      <c r="C217" s="215" t="s">
        <v>136</v>
      </c>
      <c r="D217" s="215" t="s">
        <v>137</v>
      </c>
      <c r="E217" s="207">
        <v>498.18</v>
      </c>
      <c r="F217" s="207"/>
      <c r="G217" s="207"/>
      <c r="H217" s="207"/>
      <c r="J217" s="219">
        <f t="shared" si="14"/>
        <v>0</v>
      </c>
      <c r="K217" s="219">
        <f t="shared" si="12"/>
        <v>3.2180961974966961E-6</v>
      </c>
      <c r="L217" s="219">
        <f t="shared" si="15"/>
        <v>0</v>
      </c>
      <c r="M217" s="219">
        <f t="shared" si="13"/>
        <v>0</v>
      </c>
    </row>
    <row r="218" spans="1:13" x14ac:dyDescent="0.35">
      <c r="A218" s="215">
        <v>105959</v>
      </c>
      <c r="B218" s="215" t="s">
        <v>2145</v>
      </c>
      <c r="C218" s="215" t="s">
        <v>136</v>
      </c>
      <c r="D218" s="215" t="s">
        <v>137</v>
      </c>
      <c r="E218" s="207">
        <v>4050</v>
      </c>
      <c r="F218" s="207"/>
      <c r="G218" s="207"/>
      <c r="H218" s="207"/>
      <c r="J218" s="219">
        <f t="shared" si="14"/>
        <v>0</v>
      </c>
      <c r="K218" s="219">
        <f t="shared" si="12"/>
        <v>2.6161808181503913E-5</v>
      </c>
      <c r="L218" s="219">
        <f t="shared" si="15"/>
        <v>0</v>
      </c>
      <c r="M218" s="219">
        <f t="shared" si="13"/>
        <v>0</v>
      </c>
    </row>
    <row r="219" spans="1:13" x14ac:dyDescent="0.35">
      <c r="A219" s="215">
        <v>105966</v>
      </c>
      <c r="B219" s="215" t="s">
        <v>2146</v>
      </c>
      <c r="C219" s="215" t="s">
        <v>136</v>
      </c>
      <c r="D219" s="215" t="s">
        <v>137</v>
      </c>
      <c r="E219" s="207">
        <v>2789.64</v>
      </c>
      <c r="F219" s="207"/>
      <c r="G219" s="207"/>
      <c r="H219" s="207"/>
      <c r="J219" s="219">
        <f t="shared" si="14"/>
        <v>0</v>
      </c>
      <c r="K219" s="219">
        <f t="shared" si="12"/>
        <v>1.8020253475419894E-5</v>
      </c>
      <c r="L219" s="219">
        <f t="shared" si="15"/>
        <v>0</v>
      </c>
      <c r="M219" s="219">
        <f t="shared" si="13"/>
        <v>0</v>
      </c>
    </row>
    <row r="220" spans="1:13" x14ac:dyDescent="0.35">
      <c r="A220" s="215">
        <v>105982</v>
      </c>
      <c r="B220" s="215" t="s">
        <v>842</v>
      </c>
      <c r="C220" s="215" t="s">
        <v>136</v>
      </c>
      <c r="D220" s="215" t="s">
        <v>137</v>
      </c>
      <c r="E220" s="207">
        <v>765</v>
      </c>
      <c r="F220" s="207"/>
      <c r="G220" s="207"/>
      <c r="H220" s="207"/>
      <c r="J220" s="219">
        <f t="shared" si="14"/>
        <v>0</v>
      </c>
      <c r="K220" s="219">
        <f t="shared" si="12"/>
        <v>4.9416748787285171E-6</v>
      </c>
      <c r="L220" s="219">
        <f t="shared" si="15"/>
        <v>0</v>
      </c>
      <c r="M220" s="219">
        <f t="shared" si="13"/>
        <v>0</v>
      </c>
    </row>
    <row r="221" spans="1:13" x14ac:dyDescent="0.35">
      <c r="A221" s="215">
        <v>105989</v>
      </c>
      <c r="B221" s="215" t="s">
        <v>167</v>
      </c>
      <c r="C221" s="215" t="s">
        <v>136</v>
      </c>
      <c r="D221" s="215" t="s">
        <v>137</v>
      </c>
      <c r="E221" s="207">
        <v>1449.25</v>
      </c>
      <c r="F221" s="207"/>
      <c r="G221" s="207"/>
      <c r="H221" s="207"/>
      <c r="J221" s="219">
        <f t="shared" si="14"/>
        <v>0</v>
      </c>
      <c r="K221" s="219">
        <f t="shared" si="12"/>
        <v>9.3617285202579128E-6</v>
      </c>
      <c r="L221" s="219">
        <f t="shared" si="15"/>
        <v>0</v>
      </c>
      <c r="M221" s="219">
        <f t="shared" si="13"/>
        <v>0</v>
      </c>
    </row>
    <row r="222" spans="1:13" x14ac:dyDescent="0.35">
      <c r="A222" s="215">
        <v>105992</v>
      </c>
      <c r="B222" s="215" t="s">
        <v>843</v>
      </c>
      <c r="C222" s="215" t="s">
        <v>136</v>
      </c>
      <c r="D222" s="215" t="s">
        <v>137</v>
      </c>
      <c r="E222" s="207">
        <v>332.14</v>
      </c>
      <c r="F222" s="207"/>
      <c r="G222" s="207"/>
      <c r="H222" s="207"/>
      <c r="J222" s="219">
        <f t="shared" si="14"/>
        <v>0</v>
      </c>
      <c r="K222" s="219">
        <f t="shared" si="12"/>
        <v>2.1455266591122741E-6</v>
      </c>
      <c r="L222" s="219">
        <f t="shared" si="15"/>
        <v>0</v>
      </c>
      <c r="M222" s="219">
        <f t="shared" si="13"/>
        <v>0</v>
      </c>
    </row>
    <row r="223" spans="1:13" x14ac:dyDescent="0.35">
      <c r="A223" s="215">
        <v>105996</v>
      </c>
      <c r="B223" s="215" t="s">
        <v>168</v>
      </c>
      <c r="C223" s="215" t="s">
        <v>136</v>
      </c>
      <c r="D223" s="215" t="s">
        <v>137</v>
      </c>
      <c r="E223" s="207"/>
      <c r="F223" s="207">
        <v>43713626.090000004</v>
      </c>
      <c r="G223" s="207"/>
      <c r="H223" s="207">
        <v>-1226327.8500000001</v>
      </c>
      <c r="J223" s="219">
        <f t="shared" si="14"/>
        <v>0</v>
      </c>
      <c r="K223" s="219">
        <f t="shared" si="12"/>
        <v>0</v>
      </c>
      <c r="L223" s="219">
        <f t="shared" si="15"/>
        <v>2.8053674784955365E-2</v>
      </c>
      <c r="M223" s="219">
        <f t="shared" si="13"/>
        <v>0.31928633277714169</v>
      </c>
    </row>
    <row r="224" spans="1:13" x14ac:dyDescent="0.35">
      <c r="A224" s="215">
        <v>105997</v>
      </c>
      <c r="B224" s="215" t="s">
        <v>844</v>
      </c>
      <c r="C224" s="215" t="s">
        <v>136</v>
      </c>
      <c r="D224" s="215" t="s">
        <v>137</v>
      </c>
      <c r="E224" s="207">
        <v>415.29</v>
      </c>
      <c r="F224" s="207"/>
      <c r="G224" s="207"/>
      <c r="H224" s="207"/>
      <c r="J224" s="219">
        <f t="shared" si="14"/>
        <v>0</v>
      </c>
      <c r="K224" s="219">
        <f t="shared" si="12"/>
        <v>2.6826511900485828E-6</v>
      </c>
      <c r="L224" s="219">
        <f t="shared" si="15"/>
        <v>0</v>
      </c>
      <c r="M224" s="219">
        <f t="shared" si="13"/>
        <v>0</v>
      </c>
    </row>
    <row r="225" spans="1:13" x14ac:dyDescent="0.35">
      <c r="A225" s="215">
        <v>106000</v>
      </c>
      <c r="B225" s="215" t="s">
        <v>169</v>
      </c>
      <c r="C225" s="215" t="s">
        <v>136</v>
      </c>
      <c r="D225" s="215" t="s">
        <v>137</v>
      </c>
      <c r="E225" s="207">
        <v>-283</v>
      </c>
      <c r="F225" s="207"/>
      <c r="G225" s="207"/>
      <c r="H225" s="207"/>
      <c r="J225" s="219">
        <f t="shared" si="14"/>
        <v>0</v>
      </c>
      <c r="K225" s="219">
        <f t="shared" si="12"/>
        <v>-1.8280967198433598E-6</v>
      </c>
      <c r="L225" s="219">
        <f t="shared" si="15"/>
        <v>0</v>
      </c>
      <c r="M225" s="219">
        <f t="shared" si="13"/>
        <v>0</v>
      </c>
    </row>
    <row r="226" spans="1:13" x14ac:dyDescent="0.35">
      <c r="A226" s="215">
        <v>106007</v>
      </c>
      <c r="B226" s="215" t="s">
        <v>845</v>
      </c>
      <c r="C226" s="215" t="s">
        <v>136</v>
      </c>
      <c r="D226" s="215" t="s">
        <v>137</v>
      </c>
      <c r="E226" s="207">
        <v>166.17</v>
      </c>
      <c r="F226" s="207"/>
      <c r="G226" s="207"/>
      <c r="H226" s="207"/>
      <c r="J226" s="219">
        <f t="shared" si="14"/>
        <v>0</v>
      </c>
      <c r="K226" s="219">
        <f t="shared" si="12"/>
        <v>1.0734093001285197E-6</v>
      </c>
      <c r="L226" s="219">
        <f t="shared" si="15"/>
        <v>0</v>
      </c>
      <c r="M226" s="219">
        <f t="shared" si="13"/>
        <v>0</v>
      </c>
    </row>
    <row r="227" spans="1:13" x14ac:dyDescent="0.35">
      <c r="A227" s="215">
        <v>106010</v>
      </c>
      <c r="B227" s="215" t="s">
        <v>170</v>
      </c>
      <c r="C227" s="215" t="s">
        <v>136</v>
      </c>
      <c r="D227" s="215" t="s">
        <v>137</v>
      </c>
      <c r="E227" s="207">
        <v>2092685.15</v>
      </c>
      <c r="F227" s="207">
        <v>554328.79</v>
      </c>
      <c r="G227" s="207"/>
      <c r="H227" s="207"/>
      <c r="J227" s="219">
        <f t="shared" si="14"/>
        <v>0</v>
      </c>
      <c r="K227" s="219">
        <f t="shared" si="12"/>
        <v>1.3518130241625121E-2</v>
      </c>
      <c r="L227" s="219">
        <f t="shared" si="15"/>
        <v>0</v>
      </c>
      <c r="M227" s="219">
        <f t="shared" si="13"/>
        <v>4.0488429431018704E-3</v>
      </c>
    </row>
    <row r="228" spans="1:13" x14ac:dyDescent="0.35">
      <c r="A228" s="215">
        <v>106017</v>
      </c>
      <c r="B228" s="215" t="s">
        <v>171</v>
      </c>
      <c r="C228" s="215" t="s">
        <v>136</v>
      </c>
      <c r="D228" s="215" t="s">
        <v>137</v>
      </c>
      <c r="E228" s="207">
        <v>111837.58</v>
      </c>
      <c r="F228" s="207"/>
      <c r="G228" s="207"/>
      <c r="H228" s="207"/>
      <c r="J228" s="219">
        <f t="shared" si="14"/>
        <v>0</v>
      </c>
      <c r="K228" s="219">
        <f t="shared" si="12"/>
        <v>7.2243785566508602E-4</v>
      </c>
      <c r="L228" s="219">
        <f t="shared" si="15"/>
        <v>0</v>
      </c>
      <c r="M228" s="219">
        <f t="shared" si="13"/>
        <v>0</v>
      </c>
    </row>
    <row r="229" spans="1:13" x14ac:dyDescent="0.35">
      <c r="A229" s="215">
        <v>106025</v>
      </c>
      <c r="B229" s="215" t="s">
        <v>172</v>
      </c>
      <c r="C229" s="215" t="s">
        <v>136</v>
      </c>
      <c r="D229" s="215" t="s">
        <v>137</v>
      </c>
      <c r="E229" s="207">
        <v>-284</v>
      </c>
      <c r="F229" s="207"/>
      <c r="G229" s="207"/>
      <c r="H229" s="207"/>
      <c r="J229" s="219">
        <f t="shared" si="14"/>
        <v>0</v>
      </c>
      <c r="K229" s="219">
        <f t="shared" si="12"/>
        <v>-1.8345564255671881E-6</v>
      </c>
      <c r="L229" s="219">
        <f t="shared" si="15"/>
        <v>0</v>
      </c>
      <c r="M229" s="219">
        <f t="shared" si="13"/>
        <v>0</v>
      </c>
    </row>
    <row r="230" spans="1:13" x14ac:dyDescent="0.35">
      <c r="A230" s="215">
        <v>106034</v>
      </c>
      <c r="B230" s="215" t="s">
        <v>173</v>
      </c>
      <c r="C230" s="215" t="s">
        <v>136</v>
      </c>
      <c r="D230" s="215" t="s">
        <v>137</v>
      </c>
      <c r="E230" s="207">
        <v>406</v>
      </c>
      <c r="F230" s="207"/>
      <c r="G230" s="207"/>
      <c r="H230" s="207"/>
      <c r="J230" s="219">
        <f t="shared" si="14"/>
        <v>0</v>
      </c>
      <c r="K230" s="219">
        <f t="shared" si="12"/>
        <v>2.6226405238742196E-6</v>
      </c>
      <c r="L230" s="219">
        <f t="shared" si="15"/>
        <v>0</v>
      </c>
      <c r="M230" s="219">
        <f t="shared" si="13"/>
        <v>0</v>
      </c>
    </row>
    <row r="231" spans="1:13" x14ac:dyDescent="0.35">
      <c r="A231" s="215">
        <v>106045</v>
      </c>
      <c r="B231" s="215" t="s">
        <v>174</v>
      </c>
      <c r="C231" s="215" t="s">
        <v>136</v>
      </c>
      <c r="D231" s="215" t="s">
        <v>137</v>
      </c>
      <c r="E231" s="207">
        <v>856</v>
      </c>
      <c r="F231" s="207"/>
      <c r="G231" s="207"/>
      <c r="H231" s="207"/>
      <c r="J231" s="219">
        <f t="shared" si="14"/>
        <v>0</v>
      </c>
      <c r="K231" s="219">
        <f t="shared" si="12"/>
        <v>5.5295080995968762E-6</v>
      </c>
      <c r="L231" s="219">
        <f t="shared" si="15"/>
        <v>0</v>
      </c>
      <c r="M231" s="219">
        <f t="shared" si="13"/>
        <v>0</v>
      </c>
    </row>
    <row r="232" spans="1:13" x14ac:dyDescent="0.35">
      <c r="A232" s="215">
        <v>106047</v>
      </c>
      <c r="B232" s="215" t="s">
        <v>846</v>
      </c>
      <c r="C232" s="215" t="s">
        <v>136</v>
      </c>
      <c r="D232" s="215" t="s">
        <v>137</v>
      </c>
      <c r="E232" s="207">
        <v>747.75</v>
      </c>
      <c r="F232" s="207"/>
      <c r="G232" s="207"/>
      <c r="H232" s="207"/>
      <c r="J232" s="219">
        <f t="shared" si="14"/>
        <v>0</v>
      </c>
      <c r="K232" s="219">
        <f t="shared" si="12"/>
        <v>4.8302449549924814E-6</v>
      </c>
      <c r="L232" s="219">
        <f t="shared" si="15"/>
        <v>0</v>
      </c>
      <c r="M232" s="219">
        <f t="shared" si="13"/>
        <v>0</v>
      </c>
    </row>
    <row r="233" spans="1:13" x14ac:dyDescent="0.35">
      <c r="A233" s="215">
        <v>106050</v>
      </c>
      <c r="B233" s="215" t="s">
        <v>175</v>
      </c>
      <c r="C233" s="215" t="s">
        <v>136</v>
      </c>
      <c r="D233" s="215" t="s">
        <v>137</v>
      </c>
      <c r="E233" s="207">
        <v>99171</v>
      </c>
      <c r="F233" s="207"/>
      <c r="G233" s="207"/>
      <c r="H233" s="207"/>
      <c r="J233" s="219">
        <f t="shared" si="14"/>
        <v>0</v>
      </c>
      <c r="K233" s="219">
        <f t="shared" si="12"/>
        <v>6.4061547633775914E-4</v>
      </c>
      <c r="L233" s="219">
        <f t="shared" si="15"/>
        <v>0</v>
      </c>
      <c r="M233" s="219">
        <f t="shared" si="13"/>
        <v>0</v>
      </c>
    </row>
    <row r="234" spans="1:13" x14ac:dyDescent="0.35">
      <c r="A234" s="215">
        <v>106092</v>
      </c>
      <c r="B234" s="215" t="s">
        <v>176</v>
      </c>
      <c r="C234" s="215" t="s">
        <v>22</v>
      </c>
      <c r="D234" s="215" t="s">
        <v>23</v>
      </c>
      <c r="E234" s="207"/>
      <c r="F234" s="207">
        <v>526500.52</v>
      </c>
      <c r="G234" s="207"/>
      <c r="H234" s="207"/>
      <c r="J234" s="219">
        <f t="shared" si="14"/>
        <v>0</v>
      </c>
      <c r="K234" s="219">
        <f t="shared" si="12"/>
        <v>0</v>
      </c>
      <c r="L234" s="219">
        <f t="shared" si="15"/>
        <v>0</v>
      </c>
      <c r="M234" s="219">
        <f t="shared" si="13"/>
        <v>3.8455839808382766E-3</v>
      </c>
    </row>
    <row r="235" spans="1:13" x14ac:dyDescent="0.35">
      <c r="A235" s="215">
        <v>106215</v>
      </c>
      <c r="B235" s="215" t="s">
        <v>177</v>
      </c>
      <c r="C235" s="215" t="s">
        <v>13</v>
      </c>
      <c r="D235" s="215" t="s">
        <v>14</v>
      </c>
      <c r="E235" s="207"/>
      <c r="F235" s="207">
        <v>462467.83</v>
      </c>
      <c r="G235" s="207"/>
      <c r="H235" s="207"/>
      <c r="J235" s="219">
        <f t="shared" si="14"/>
        <v>0</v>
      </c>
      <c r="K235" s="219">
        <f t="shared" si="12"/>
        <v>0</v>
      </c>
      <c r="L235" s="219">
        <f t="shared" si="15"/>
        <v>0</v>
      </c>
      <c r="M235" s="219">
        <f t="shared" si="13"/>
        <v>3.3778862719851433E-3</v>
      </c>
    </row>
    <row r="236" spans="1:13" x14ac:dyDescent="0.35">
      <c r="A236" s="215">
        <v>106216</v>
      </c>
      <c r="B236" s="215" t="s">
        <v>178</v>
      </c>
      <c r="C236" s="215" t="s">
        <v>13</v>
      </c>
      <c r="D236" s="215" t="s">
        <v>14</v>
      </c>
      <c r="E236" s="207"/>
      <c r="F236" s="207">
        <v>1250.51</v>
      </c>
      <c r="G236" s="207"/>
      <c r="H236" s="207"/>
      <c r="J236" s="219">
        <f t="shared" si="14"/>
        <v>0</v>
      </c>
      <c r="K236" s="219">
        <f t="shared" si="12"/>
        <v>0</v>
      </c>
      <c r="L236" s="219">
        <f t="shared" si="15"/>
        <v>0</v>
      </c>
      <c r="M236" s="219">
        <f t="shared" si="13"/>
        <v>9.133782477324187E-6</v>
      </c>
    </row>
    <row r="237" spans="1:13" x14ac:dyDescent="0.35">
      <c r="A237" s="215">
        <v>106487</v>
      </c>
      <c r="B237" s="215" t="s">
        <v>566</v>
      </c>
      <c r="C237" s="215" t="s">
        <v>565</v>
      </c>
      <c r="D237" s="215" t="s">
        <v>388</v>
      </c>
      <c r="E237" s="207"/>
      <c r="F237" s="207">
        <v>1552</v>
      </c>
      <c r="G237" s="207"/>
      <c r="H237" s="207"/>
      <c r="J237" s="219">
        <f t="shared" si="14"/>
        <v>0</v>
      </c>
      <c r="K237" s="219">
        <f t="shared" si="12"/>
        <v>0</v>
      </c>
      <c r="L237" s="219">
        <f t="shared" si="15"/>
        <v>0</v>
      </c>
      <c r="M237" s="219">
        <f t="shared" si="13"/>
        <v>1.1335879285097392E-5</v>
      </c>
    </row>
    <row r="238" spans="1:13" x14ac:dyDescent="0.35">
      <c r="A238" s="215">
        <v>106562</v>
      </c>
      <c r="B238" s="215" t="s">
        <v>179</v>
      </c>
      <c r="C238" s="215" t="s">
        <v>120</v>
      </c>
      <c r="D238" s="215" t="s">
        <v>121</v>
      </c>
      <c r="E238" s="207">
        <v>-330294.09999999998</v>
      </c>
      <c r="F238" s="207"/>
      <c r="G238" s="207">
        <v>-50563.519999999997</v>
      </c>
      <c r="H238" s="207"/>
      <c r="J238" s="219">
        <f t="shared" si="14"/>
        <v>-0.15308635546320687</v>
      </c>
      <c r="K238" s="219">
        <f t="shared" si="12"/>
        <v>-2.1336026883166594E-3</v>
      </c>
      <c r="L238" s="219">
        <f t="shared" si="15"/>
        <v>0</v>
      </c>
      <c r="M238" s="219">
        <f t="shared" si="13"/>
        <v>0</v>
      </c>
    </row>
    <row r="239" spans="1:13" x14ac:dyDescent="0.35">
      <c r="A239" s="215">
        <v>106781</v>
      </c>
      <c r="B239" s="215" t="s">
        <v>180</v>
      </c>
      <c r="C239" s="215" t="s">
        <v>136</v>
      </c>
      <c r="D239" s="215" t="s">
        <v>137</v>
      </c>
      <c r="E239" s="207">
        <v>845834.73</v>
      </c>
      <c r="F239" s="207"/>
      <c r="G239" s="207"/>
      <c r="H239" s="207"/>
      <c r="J239" s="219">
        <f t="shared" si="14"/>
        <v>0</v>
      </c>
      <c r="K239" s="219">
        <f t="shared" si="12"/>
        <v>5.4638434467936181E-3</v>
      </c>
      <c r="L239" s="219">
        <f t="shared" si="15"/>
        <v>0</v>
      </c>
      <c r="M239" s="219">
        <f t="shared" si="13"/>
        <v>0</v>
      </c>
    </row>
    <row r="240" spans="1:13" x14ac:dyDescent="0.35">
      <c r="A240" s="215">
        <v>106849</v>
      </c>
      <c r="B240" s="215" t="s">
        <v>847</v>
      </c>
      <c r="C240" s="215" t="s">
        <v>258</v>
      </c>
      <c r="D240" s="215" t="s">
        <v>259</v>
      </c>
      <c r="E240" s="207">
        <v>415.38</v>
      </c>
      <c r="F240" s="207"/>
      <c r="G240" s="207"/>
      <c r="H240" s="207"/>
      <c r="J240" s="219">
        <f t="shared" si="14"/>
        <v>0</v>
      </c>
      <c r="K240" s="219">
        <f t="shared" si="12"/>
        <v>2.6832325635637272E-6</v>
      </c>
      <c r="L240" s="219">
        <f t="shared" si="15"/>
        <v>0</v>
      </c>
      <c r="M240" s="219">
        <f t="shared" si="13"/>
        <v>0</v>
      </c>
    </row>
    <row r="241" spans="1:13" x14ac:dyDescent="0.35">
      <c r="A241" s="215">
        <v>106868</v>
      </c>
      <c r="B241" s="215" t="s">
        <v>848</v>
      </c>
      <c r="C241" s="215" t="s">
        <v>459</v>
      </c>
      <c r="D241" s="215" t="s">
        <v>460</v>
      </c>
      <c r="E241" s="207">
        <v>1281.8599999999999</v>
      </c>
      <c r="F241" s="207"/>
      <c r="G241" s="207"/>
      <c r="H241" s="207"/>
      <c r="J241" s="219">
        <f t="shared" si="14"/>
        <v>0</v>
      </c>
      <c r="K241" s="219">
        <f t="shared" si="12"/>
        <v>8.2804383791463215E-6</v>
      </c>
      <c r="L241" s="219">
        <f t="shared" si="15"/>
        <v>0</v>
      </c>
      <c r="M241" s="219">
        <f t="shared" si="13"/>
        <v>0</v>
      </c>
    </row>
    <row r="242" spans="1:13" x14ac:dyDescent="0.35">
      <c r="A242" s="215">
        <v>106875</v>
      </c>
      <c r="B242" s="215" t="s">
        <v>181</v>
      </c>
      <c r="C242" s="215" t="s">
        <v>22</v>
      </c>
      <c r="D242" s="215" t="s">
        <v>23</v>
      </c>
      <c r="E242" s="207"/>
      <c r="F242" s="207">
        <v>100.19</v>
      </c>
      <c r="G242" s="207"/>
      <c r="H242" s="207"/>
      <c r="J242" s="219">
        <f t="shared" si="14"/>
        <v>0</v>
      </c>
      <c r="K242" s="219">
        <f t="shared" si="12"/>
        <v>0</v>
      </c>
      <c r="L242" s="219">
        <f t="shared" si="15"/>
        <v>0</v>
      </c>
      <c r="M242" s="219">
        <f t="shared" si="13"/>
        <v>7.3179236183885797E-7</v>
      </c>
    </row>
    <row r="243" spans="1:13" x14ac:dyDescent="0.35">
      <c r="A243" s="215">
        <v>106879</v>
      </c>
      <c r="B243" s="215" t="s">
        <v>849</v>
      </c>
      <c r="C243" s="215" t="s">
        <v>22</v>
      </c>
      <c r="D243" s="215" t="s">
        <v>23</v>
      </c>
      <c r="E243" s="207">
        <v>166.08</v>
      </c>
      <c r="F243" s="207"/>
      <c r="G243" s="207"/>
      <c r="H243" s="207"/>
      <c r="J243" s="219">
        <f t="shared" si="14"/>
        <v>0</v>
      </c>
      <c r="K243" s="219">
        <f t="shared" si="12"/>
        <v>1.0728279266133753E-6</v>
      </c>
      <c r="L243" s="219">
        <f t="shared" si="15"/>
        <v>0</v>
      </c>
      <c r="M243" s="219">
        <f t="shared" si="13"/>
        <v>0</v>
      </c>
    </row>
    <row r="244" spans="1:13" x14ac:dyDescent="0.35">
      <c r="A244" s="215">
        <v>106905</v>
      </c>
      <c r="B244" s="215" t="s">
        <v>668</v>
      </c>
      <c r="C244" s="215" t="s">
        <v>24</v>
      </c>
      <c r="D244" s="215" t="s">
        <v>25</v>
      </c>
      <c r="E244" s="207">
        <v>1573</v>
      </c>
      <c r="F244" s="207"/>
      <c r="G244" s="207"/>
      <c r="H244" s="207"/>
      <c r="J244" s="219">
        <f t="shared" si="14"/>
        <v>0</v>
      </c>
      <c r="K244" s="219">
        <f t="shared" si="12"/>
        <v>1.0161117103581643E-5</v>
      </c>
      <c r="L244" s="219">
        <f t="shared" si="15"/>
        <v>0</v>
      </c>
      <c r="M244" s="219">
        <f t="shared" si="13"/>
        <v>0</v>
      </c>
    </row>
    <row r="245" spans="1:13" x14ac:dyDescent="0.35">
      <c r="A245" s="215">
        <v>106913</v>
      </c>
      <c r="B245" s="215" t="s">
        <v>182</v>
      </c>
      <c r="C245" s="215" t="s">
        <v>24</v>
      </c>
      <c r="D245" s="215" t="s">
        <v>25</v>
      </c>
      <c r="E245" s="207">
        <v>-4287.6400000000003</v>
      </c>
      <c r="F245" s="207"/>
      <c r="G245" s="207"/>
      <c r="H245" s="207"/>
      <c r="J245" s="219">
        <f t="shared" si="14"/>
        <v>0</v>
      </c>
      <c r="K245" s="219">
        <f t="shared" si="12"/>
        <v>-2.7696892649714431E-5</v>
      </c>
      <c r="L245" s="219">
        <f t="shared" si="15"/>
        <v>0</v>
      </c>
      <c r="M245" s="219">
        <f t="shared" si="13"/>
        <v>0</v>
      </c>
    </row>
    <row r="246" spans="1:13" x14ac:dyDescent="0.35">
      <c r="A246" s="215">
        <v>106918</v>
      </c>
      <c r="B246" s="215" t="s">
        <v>183</v>
      </c>
      <c r="C246" s="215" t="s">
        <v>24</v>
      </c>
      <c r="D246" s="215" t="s">
        <v>25</v>
      </c>
      <c r="E246" s="207">
        <v>-39764.18</v>
      </c>
      <c r="F246" s="207"/>
      <c r="G246" s="207">
        <v>-3349.38</v>
      </c>
      <c r="H246" s="207"/>
      <c r="J246" s="219">
        <f t="shared" si="14"/>
        <v>-8.4231084357831595E-2</v>
      </c>
      <c r="K246" s="219">
        <f t="shared" si="12"/>
        <v>-2.568649011493319E-4</v>
      </c>
      <c r="L246" s="219">
        <f t="shared" si="15"/>
        <v>0</v>
      </c>
      <c r="M246" s="219">
        <f t="shared" si="13"/>
        <v>0</v>
      </c>
    </row>
    <row r="247" spans="1:13" x14ac:dyDescent="0.35">
      <c r="A247" s="215">
        <v>106923</v>
      </c>
      <c r="B247" s="215" t="s">
        <v>184</v>
      </c>
      <c r="C247" s="215" t="s">
        <v>24</v>
      </c>
      <c r="D247" s="215" t="s">
        <v>25</v>
      </c>
      <c r="E247" s="207">
        <v>-1469.54</v>
      </c>
      <c r="F247" s="207"/>
      <c r="G247" s="207">
        <v>-1098.8499999999999</v>
      </c>
      <c r="H247" s="207"/>
      <c r="J247" s="219">
        <f t="shared" si="14"/>
        <v>-0.74775099691059788</v>
      </c>
      <c r="K247" s="219">
        <f t="shared" si="12"/>
        <v>-9.4927959493943849E-6</v>
      </c>
      <c r="L247" s="219">
        <f t="shared" si="15"/>
        <v>0</v>
      </c>
      <c r="M247" s="219">
        <f t="shared" si="13"/>
        <v>0</v>
      </c>
    </row>
    <row r="248" spans="1:13" x14ac:dyDescent="0.35">
      <c r="A248" s="215">
        <v>106927</v>
      </c>
      <c r="B248" s="215" t="s">
        <v>185</v>
      </c>
      <c r="C248" s="215" t="s">
        <v>24</v>
      </c>
      <c r="D248" s="215" t="s">
        <v>25</v>
      </c>
      <c r="E248" s="207">
        <v>24891.56</v>
      </c>
      <c r="F248" s="207"/>
      <c r="G248" s="207"/>
      <c r="H248" s="207"/>
      <c r="J248" s="219">
        <f t="shared" si="14"/>
        <v>0</v>
      </c>
      <c r="K248" s="219">
        <f t="shared" si="12"/>
        <v>1.6079215260701124E-4</v>
      </c>
      <c r="L248" s="219">
        <f t="shared" si="15"/>
        <v>0</v>
      </c>
      <c r="M248" s="219">
        <f t="shared" si="13"/>
        <v>0</v>
      </c>
    </row>
    <row r="249" spans="1:13" x14ac:dyDescent="0.35">
      <c r="A249" s="215">
        <v>106934</v>
      </c>
      <c r="B249" s="215" t="s">
        <v>850</v>
      </c>
      <c r="C249" s="215" t="s">
        <v>24</v>
      </c>
      <c r="D249" s="215" t="s">
        <v>25</v>
      </c>
      <c r="E249" s="207">
        <v>410.42</v>
      </c>
      <c r="F249" s="207"/>
      <c r="G249" s="207"/>
      <c r="H249" s="207"/>
      <c r="J249" s="219">
        <f t="shared" si="14"/>
        <v>0</v>
      </c>
      <c r="K249" s="219">
        <f t="shared" si="12"/>
        <v>2.65119242317354E-6</v>
      </c>
      <c r="L249" s="219">
        <f t="shared" si="15"/>
        <v>0</v>
      </c>
      <c r="M249" s="219">
        <f t="shared" si="13"/>
        <v>0</v>
      </c>
    </row>
    <row r="250" spans="1:13" x14ac:dyDescent="0.35">
      <c r="A250" s="215">
        <v>106944</v>
      </c>
      <c r="B250" s="215" t="s">
        <v>186</v>
      </c>
      <c r="C250" s="215" t="s">
        <v>24</v>
      </c>
      <c r="D250" s="215" t="s">
        <v>25</v>
      </c>
      <c r="E250" s="207">
        <v>378732.18</v>
      </c>
      <c r="F250" s="207"/>
      <c r="G250" s="207">
        <v>-196979.65</v>
      </c>
      <c r="H250" s="207"/>
      <c r="J250" s="219">
        <f t="shared" si="14"/>
        <v>0.52010275440550102</v>
      </c>
      <c r="K250" s="219">
        <f t="shared" si="12"/>
        <v>2.4464984309439043E-3</v>
      </c>
      <c r="L250" s="219">
        <f t="shared" si="15"/>
        <v>0</v>
      </c>
      <c r="M250" s="219">
        <f t="shared" si="13"/>
        <v>0</v>
      </c>
    </row>
    <row r="251" spans="1:13" x14ac:dyDescent="0.35">
      <c r="A251" s="215">
        <v>106966</v>
      </c>
      <c r="B251" s="215" t="s">
        <v>187</v>
      </c>
      <c r="C251" s="215" t="s">
        <v>24</v>
      </c>
      <c r="D251" s="215" t="s">
        <v>25</v>
      </c>
      <c r="E251" s="207">
        <v>353419.53</v>
      </c>
      <c r="F251" s="207"/>
      <c r="G251" s="207">
        <v>-16795.07</v>
      </c>
      <c r="H251" s="207"/>
      <c r="J251" s="219">
        <f t="shared" si="14"/>
        <v>4.7521623946475168E-2</v>
      </c>
      <c r="K251" s="219">
        <f t="shared" si="12"/>
        <v>2.2829861608536467E-3</v>
      </c>
      <c r="L251" s="219">
        <f t="shared" si="15"/>
        <v>0</v>
      </c>
      <c r="M251" s="219">
        <f t="shared" si="13"/>
        <v>0</v>
      </c>
    </row>
    <row r="252" spans="1:13" x14ac:dyDescent="0.35">
      <c r="A252" s="215">
        <v>107010</v>
      </c>
      <c r="B252" s="215" t="s">
        <v>188</v>
      </c>
      <c r="C252" s="215" t="s">
        <v>24</v>
      </c>
      <c r="D252" s="215" t="s">
        <v>25</v>
      </c>
      <c r="E252" s="207">
        <v>92686.73</v>
      </c>
      <c r="F252" s="207"/>
      <c r="G252" s="207">
        <v>-23452.880000000001</v>
      </c>
      <c r="H252" s="207"/>
      <c r="J252" s="219">
        <f t="shared" si="14"/>
        <v>0.25303384853473632</v>
      </c>
      <c r="K252" s="219">
        <f t="shared" si="12"/>
        <v>5.9872900030391216E-4</v>
      </c>
      <c r="L252" s="219">
        <f t="shared" si="15"/>
        <v>0</v>
      </c>
      <c r="M252" s="219">
        <f t="shared" si="13"/>
        <v>0</v>
      </c>
    </row>
    <row r="253" spans="1:13" x14ac:dyDescent="0.35">
      <c r="A253" s="215">
        <v>107017</v>
      </c>
      <c r="B253" s="215" t="s">
        <v>189</v>
      </c>
      <c r="C253" s="215" t="s">
        <v>24</v>
      </c>
      <c r="D253" s="215" t="s">
        <v>25</v>
      </c>
      <c r="E253" s="207">
        <v>107342.32</v>
      </c>
      <c r="F253" s="207"/>
      <c r="G253" s="207">
        <v>-30009.65</v>
      </c>
      <c r="H253" s="207"/>
      <c r="J253" s="219">
        <f t="shared" si="14"/>
        <v>0.2795696049796576</v>
      </c>
      <c r="K253" s="219">
        <f t="shared" si="12"/>
        <v>6.9339979891299048E-4</v>
      </c>
      <c r="L253" s="219">
        <f t="shared" si="15"/>
        <v>0</v>
      </c>
      <c r="M253" s="219">
        <f t="shared" si="13"/>
        <v>0</v>
      </c>
    </row>
    <row r="254" spans="1:13" x14ac:dyDescent="0.35">
      <c r="A254" s="215">
        <v>107051</v>
      </c>
      <c r="B254" s="215" t="s">
        <v>190</v>
      </c>
      <c r="C254" s="215" t="s">
        <v>29</v>
      </c>
      <c r="D254" s="215" t="s">
        <v>30</v>
      </c>
      <c r="E254" s="207">
        <v>452219.51</v>
      </c>
      <c r="F254" s="207"/>
      <c r="G254" s="207">
        <v>-18748.21</v>
      </c>
      <c r="H254" s="207"/>
      <c r="J254" s="219">
        <f t="shared" si="14"/>
        <v>4.1458206878336581E-2</v>
      </c>
      <c r="K254" s="219">
        <f t="shared" si="12"/>
        <v>2.921204957173751E-3</v>
      </c>
      <c r="L254" s="219">
        <f t="shared" si="15"/>
        <v>0</v>
      </c>
      <c r="M254" s="219">
        <f t="shared" si="13"/>
        <v>0</v>
      </c>
    </row>
    <row r="255" spans="1:13" x14ac:dyDescent="0.35">
      <c r="A255" s="215">
        <v>107056</v>
      </c>
      <c r="B255" s="215" t="s">
        <v>191</v>
      </c>
      <c r="C255" s="215" t="s">
        <v>24</v>
      </c>
      <c r="D255" s="215" t="s">
        <v>25</v>
      </c>
      <c r="E255" s="207">
        <v>1450.68</v>
      </c>
      <c r="F255" s="207"/>
      <c r="G255" s="207">
        <v>-317.58</v>
      </c>
      <c r="H255" s="207"/>
      <c r="J255" s="219">
        <f t="shared" si="14"/>
        <v>0.21891802465050872</v>
      </c>
      <c r="K255" s="219">
        <f t="shared" si="12"/>
        <v>9.370965899442987E-6</v>
      </c>
      <c r="L255" s="219">
        <f t="shared" si="15"/>
        <v>0</v>
      </c>
      <c r="M255" s="219">
        <f t="shared" si="13"/>
        <v>0</v>
      </c>
    </row>
    <row r="256" spans="1:13" x14ac:dyDescent="0.35">
      <c r="A256" s="215">
        <v>107075</v>
      </c>
      <c r="B256" s="215" t="s">
        <v>192</v>
      </c>
      <c r="C256" s="215" t="s">
        <v>24</v>
      </c>
      <c r="D256" s="215" t="s">
        <v>25</v>
      </c>
      <c r="E256" s="207">
        <v>55145</v>
      </c>
      <c r="F256" s="207"/>
      <c r="G256" s="207"/>
      <c r="H256" s="207"/>
      <c r="J256" s="219">
        <f t="shared" si="14"/>
        <v>0</v>
      </c>
      <c r="K256" s="219">
        <f t="shared" si="12"/>
        <v>3.5622047214050207E-4</v>
      </c>
      <c r="L256" s="219">
        <f t="shared" si="15"/>
        <v>0</v>
      </c>
      <c r="M256" s="219">
        <f t="shared" si="13"/>
        <v>0</v>
      </c>
    </row>
    <row r="257" spans="1:13" x14ac:dyDescent="0.35">
      <c r="A257" s="215">
        <v>107097</v>
      </c>
      <c r="B257" s="215" t="s">
        <v>851</v>
      </c>
      <c r="C257" s="215" t="s">
        <v>47</v>
      </c>
      <c r="D257" s="215" t="s">
        <v>48</v>
      </c>
      <c r="E257" s="207">
        <v>207.56</v>
      </c>
      <c r="F257" s="207"/>
      <c r="G257" s="207"/>
      <c r="H257" s="207"/>
      <c r="J257" s="219">
        <f t="shared" si="14"/>
        <v>0</v>
      </c>
      <c r="K257" s="219">
        <f t="shared" si="12"/>
        <v>1.3407765200377659E-6</v>
      </c>
      <c r="L257" s="219">
        <f t="shared" si="15"/>
        <v>0</v>
      </c>
      <c r="M257" s="219">
        <f t="shared" si="13"/>
        <v>0</v>
      </c>
    </row>
    <row r="258" spans="1:13" x14ac:dyDescent="0.35">
      <c r="A258" s="215">
        <v>107118</v>
      </c>
      <c r="B258" s="215" t="s">
        <v>193</v>
      </c>
      <c r="C258" s="215" t="s">
        <v>47</v>
      </c>
      <c r="D258" s="215" t="s">
        <v>48</v>
      </c>
      <c r="E258" s="207"/>
      <c r="F258" s="207">
        <v>61677.75</v>
      </c>
      <c r="G258" s="207"/>
      <c r="H258" s="207"/>
      <c r="J258" s="219">
        <f t="shared" si="14"/>
        <v>0</v>
      </c>
      <c r="K258" s="219">
        <f t="shared" si="12"/>
        <v>0</v>
      </c>
      <c r="L258" s="219">
        <f t="shared" si="15"/>
        <v>0</v>
      </c>
      <c r="M258" s="219">
        <f t="shared" si="13"/>
        <v>4.5049711892810289E-4</v>
      </c>
    </row>
    <row r="259" spans="1:13" x14ac:dyDescent="0.35">
      <c r="A259" s="215">
        <v>107123</v>
      </c>
      <c r="B259" s="215" t="s">
        <v>852</v>
      </c>
      <c r="C259" s="215" t="s">
        <v>47</v>
      </c>
      <c r="D259" s="215" t="s">
        <v>48</v>
      </c>
      <c r="E259" s="207">
        <v>166.24</v>
      </c>
      <c r="F259" s="207"/>
      <c r="G259" s="207"/>
      <c r="H259" s="207"/>
      <c r="J259" s="219">
        <f t="shared" si="14"/>
        <v>0</v>
      </c>
      <c r="K259" s="219">
        <f t="shared" si="12"/>
        <v>1.0738614795291878E-6</v>
      </c>
      <c r="L259" s="219">
        <f t="shared" si="15"/>
        <v>0</v>
      </c>
      <c r="M259" s="219">
        <f t="shared" si="13"/>
        <v>0</v>
      </c>
    </row>
    <row r="260" spans="1:13" x14ac:dyDescent="0.35">
      <c r="A260" s="215">
        <v>107131</v>
      </c>
      <c r="B260" s="215" t="s">
        <v>2147</v>
      </c>
      <c r="C260" s="215" t="s">
        <v>47</v>
      </c>
      <c r="D260" s="215" t="s">
        <v>48</v>
      </c>
      <c r="E260" s="207"/>
      <c r="F260" s="207">
        <v>12110.7</v>
      </c>
      <c r="G260" s="207"/>
      <c r="H260" s="207"/>
      <c r="J260" s="219">
        <f t="shared" si="14"/>
        <v>0</v>
      </c>
      <c r="K260" s="219">
        <f t="shared" si="12"/>
        <v>0</v>
      </c>
      <c r="L260" s="219">
        <f t="shared" si="15"/>
        <v>0</v>
      </c>
      <c r="M260" s="219">
        <f t="shared" si="13"/>
        <v>8.8457109058008376E-5</v>
      </c>
    </row>
    <row r="261" spans="1:13" x14ac:dyDescent="0.35">
      <c r="A261" s="215">
        <v>107133</v>
      </c>
      <c r="B261" s="215" t="s">
        <v>607</v>
      </c>
      <c r="C261" s="215" t="s">
        <v>47</v>
      </c>
      <c r="D261" s="215" t="s">
        <v>48</v>
      </c>
      <c r="E261" s="207"/>
      <c r="F261" s="207">
        <v>2970</v>
      </c>
      <c r="G261" s="207"/>
      <c r="H261" s="207"/>
      <c r="J261" s="219">
        <f t="shared" si="14"/>
        <v>0</v>
      </c>
      <c r="K261" s="219">
        <f t="shared" si="12"/>
        <v>0</v>
      </c>
      <c r="L261" s="219">
        <f t="shared" si="15"/>
        <v>0</v>
      </c>
      <c r="M261" s="219">
        <f t="shared" si="13"/>
        <v>2.1693016415424776E-5</v>
      </c>
    </row>
    <row r="262" spans="1:13" x14ac:dyDescent="0.35">
      <c r="A262" s="215">
        <v>107137</v>
      </c>
      <c r="B262" s="215" t="s">
        <v>194</v>
      </c>
      <c r="C262" s="215" t="s">
        <v>47</v>
      </c>
      <c r="D262" s="215" t="s">
        <v>48</v>
      </c>
      <c r="E262" s="207"/>
      <c r="F262" s="207">
        <v>7174</v>
      </c>
      <c r="G262" s="207"/>
      <c r="H262" s="207"/>
      <c r="J262" s="219">
        <f t="shared" si="14"/>
        <v>0</v>
      </c>
      <c r="K262" s="219">
        <f t="shared" si="12"/>
        <v>0</v>
      </c>
      <c r="L262" s="219">
        <f t="shared" si="15"/>
        <v>0</v>
      </c>
      <c r="M262" s="219">
        <f t="shared" si="13"/>
        <v>5.2399225509850957E-5</v>
      </c>
    </row>
    <row r="263" spans="1:13" x14ac:dyDescent="0.35">
      <c r="A263" s="215">
        <v>107150</v>
      </c>
      <c r="B263" s="215" t="s">
        <v>195</v>
      </c>
      <c r="C263" s="215" t="s">
        <v>47</v>
      </c>
      <c r="D263" s="215" t="s">
        <v>48</v>
      </c>
      <c r="E263" s="207"/>
      <c r="F263" s="207">
        <v>856</v>
      </c>
      <c r="G263" s="207"/>
      <c r="H263" s="207"/>
      <c r="J263" s="219">
        <f t="shared" si="14"/>
        <v>0</v>
      </c>
      <c r="K263" s="219">
        <f t="shared" ref="K263:K326" si="16">E263/$P$2</f>
        <v>0</v>
      </c>
      <c r="L263" s="219">
        <f t="shared" si="15"/>
        <v>0</v>
      </c>
      <c r="M263" s="219">
        <f t="shared" ref="M263:M326" si="17">F263/$Q$2</f>
        <v>6.2522633170382521E-6</v>
      </c>
    </row>
    <row r="264" spans="1:13" x14ac:dyDescent="0.35">
      <c r="A264" s="215">
        <v>107160</v>
      </c>
      <c r="B264" s="215" t="s">
        <v>638</v>
      </c>
      <c r="C264" s="215" t="s">
        <v>60</v>
      </c>
      <c r="D264" s="215" t="s">
        <v>61</v>
      </c>
      <c r="E264" s="207"/>
      <c r="F264" s="207">
        <v>44</v>
      </c>
      <c r="G264" s="207"/>
      <c r="H264" s="207"/>
      <c r="J264" s="219">
        <f t="shared" ref="J264:J327" si="18">IFERROR(-G264/E264,0)</f>
        <v>0</v>
      </c>
      <c r="K264" s="219">
        <f t="shared" si="16"/>
        <v>0</v>
      </c>
      <c r="L264" s="219">
        <f t="shared" ref="L264:L327" si="19">IFERROR(-H264/F264,0)</f>
        <v>0</v>
      </c>
      <c r="M264" s="219">
        <f t="shared" si="17"/>
        <v>3.2137802096925594E-7</v>
      </c>
    </row>
    <row r="265" spans="1:13" x14ac:dyDescent="0.35">
      <c r="A265" s="215">
        <v>107172</v>
      </c>
      <c r="B265" s="215" t="s">
        <v>525</v>
      </c>
      <c r="C265" s="215" t="s">
        <v>64</v>
      </c>
      <c r="D265" s="215" t="s">
        <v>65</v>
      </c>
      <c r="E265" s="207"/>
      <c r="F265" s="207">
        <v>59</v>
      </c>
      <c r="G265" s="207"/>
      <c r="H265" s="207"/>
      <c r="J265" s="219">
        <f t="shared" si="18"/>
        <v>0</v>
      </c>
      <c r="K265" s="219">
        <f t="shared" si="16"/>
        <v>0</v>
      </c>
      <c r="L265" s="219">
        <f t="shared" si="19"/>
        <v>0</v>
      </c>
      <c r="M265" s="219">
        <f t="shared" si="17"/>
        <v>4.3093870993604774E-7</v>
      </c>
    </row>
    <row r="266" spans="1:13" x14ac:dyDescent="0.35">
      <c r="A266" s="215">
        <v>107191</v>
      </c>
      <c r="B266" s="215" t="s">
        <v>853</v>
      </c>
      <c r="C266" s="215" t="s">
        <v>22</v>
      </c>
      <c r="D266" s="215" t="s">
        <v>23</v>
      </c>
      <c r="E266" s="207">
        <v>332.36</v>
      </c>
      <c r="F266" s="207"/>
      <c r="G266" s="207"/>
      <c r="H266" s="207"/>
      <c r="J266" s="219">
        <f t="shared" si="18"/>
        <v>0</v>
      </c>
      <c r="K266" s="219">
        <f t="shared" si="16"/>
        <v>2.1469477943715164E-6</v>
      </c>
      <c r="L266" s="219">
        <f t="shared" si="19"/>
        <v>0</v>
      </c>
      <c r="M266" s="219">
        <f t="shared" si="17"/>
        <v>0</v>
      </c>
    </row>
    <row r="267" spans="1:13" x14ac:dyDescent="0.35">
      <c r="A267" s="215">
        <v>107221</v>
      </c>
      <c r="B267" s="215" t="s">
        <v>854</v>
      </c>
      <c r="C267" s="215" t="s">
        <v>13</v>
      </c>
      <c r="D267" s="215" t="s">
        <v>14</v>
      </c>
      <c r="E267" s="207">
        <v>393.02</v>
      </c>
      <c r="F267" s="207"/>
      <c r="G267" s="207"/>
      <c r="H267" s="207"/>
      <c r="J267" s="219">
        <f t="shared" si="18"/>
        <v>0</v>
      </c>
      <c r="K267" s="219">
        <f t="shared" si="16"/>
        <v>2.5387935435789302E-6</v>
      </c>
      <c r="L267" s="219">
        <f t="shared" si="19"/>
        <v>0</v>
      </c>
      <c r="M267" s="219">
        <f t="shared" si="17"/>
        <v>0</v>
      </c>
    </row>
    <row r="268" spans="1:13" x14ac:dyDescent="0.35">
      <c r="A268" s="215">
        <v>107222</v>
      </c>
      <c r="B268" s="215" t="s">
        <v>196</v>
      </c>
      <c r="C268" s="215" t="s">
        <v>13</v>
      </c>
      <c r="D268" s="215" t="s">
        <v>14</v>
      </c>
      <c r="E268" s="207"/>
      <c r="F268" s="207">
        <v>16824.810000000001</v>
      </c>
      <c r="G268" s="207"/>
      <c r="H268" s="207"/>
      <c r="J268" s="219">
        <f t="shared" si="18"/>
        <v>0</v>
      </c>
      <c r="K268" s="219">
        <f t="shared" si="16"/>
        <v>0</v>
      </c>
      <c r="L268" s="219">
        <f t="shared" si="19"/>
        <v>0</v>
      </c>
      <c r="M268" s="219">
        <f t="shared" si="17"/>
        <v>1.2288918502235789E-4</v>
      </c>
    </row>
    <row r="269" spans="1:13" x14ac:dyDescent="0.35">
      <c r="A269" s="215">
        <v>107331</v>
      </c>
      <c r="B269" s="215" t="s">
        <v>2148</v>
      </c>
      <c r="C269" s="215" t="s">
        <v>961</v>
      </c>
      <c r="D269" s="215" t="s">
        <v>396</v>
      </c>
      <c r="E269" s="207"/>
      <c r="F269" s="207">
        <v>1424.22</v>
      </c>
      <c r="G269" s="207"/>
      <c r="H269" s="207"/>
      <c r="J269" s="219">
        <f t="shared" si="18"/>
        <v>0</v>
      </c>
      <c r="K269" s="219">
        <f t="shared" si="16"/>
        <v>0</v>
      </c>
      <c r="L269" s="219">
        <f t="shared" si="19"/>
        <v>0</v>
      </c>
      <c r="M269" s="219">
        <f t="shared" si="17"/>
        <v>1.0402568296018948E-5</v>
      </c>
    </row>
    <row r="270" spans="1:13" x14ac:dyDescent="0.35">
      <c r="A270" s="215">
        <v>107336</v>
      </c>
      <c r="B270" s="215" t="s">
        <v>462</v>
      </c>
      <c r="C270" s="215" t="s">
        <v>197</v>
      </c>
      <c r="D270" s="215" t="s">
        <v>198</v>
      </c>
      <c r="E270" s="207"/>
      <c r="F270" s="207">
        <v>41818.050000000003</v>
      </c>
      <c r="G270" s="207"/>
      <c r="H270" s="207">
        <v>-3952.14</v>
      </c>
      <c r="J270" s="219">
        <f t="shared" si="18"/>
        <v>0</v>
      </c>
      <c r="K270" s="219">
        <f t="shared" si="16"/>
        <v>0</v>
      </c>
      <c r="L270" s="219">
        <f t="shared" si="19"/>
        <v>9.4507993557805772E-2</v>
      </c>
      <c r="M270" s="219">
        <f t="shared" si="17"/>
        <v>3.054409579498499E-4</v>
      </c>
    </row>
    <row r="271" spans="1:13" x14ac:dyDescent="0.35">
      <c r="A271" s="215">
        <v>107338</v>
      </c>
      <c r="B271" s="215" t="s">
        <v>855</v>
      </c>
      <c r="C271" s="215" t="s">
        <v>197</v>
      </c>
      <c r="D271" s="215" t="s">
        <v>198</v>
      </c>
      <c r="E271" s="207">
        <v>581.20000000000005</v>
      </c>
      <c r="F271" s="207"/>
      <c r="G271" s="207"/>
      <c r="H271" s="207"/>
      <c r="J271" s="219">
        <f t="shared" si="18"/>
        <v>0</v>
      </c>
      <c r="K271" s="219">
        <f t="shared" si="16"/>
        <v>3.7543809666889073E-6</v>
      </c>
      <c r="L271" s="219">
        <f t="shared" si="19"/>
        <v>0</v>
      </c>
      <c r="M271" s="219">
        <f t="shared" si="17"/>
        <v>0</v>
      </c>
    </row>
    <row r="272" spans="1:13" x14ac:dyDescent="0.35">
      <c r="A272" s="215">
        <v>107350</v>
      </c>
      <c r="B272" s="215" t="s">
        <v>199</v>
      </c>
      <c r="C272" s="215" t="s">
        <v>75</v>
      </c>
      <c r="D272" s="215" t="s">
        <v>76</v>
      </c>
      <c r="E272" s="207"/>
      <c r="F272" s="207">
        <v>911</v>
      </c>
      <c r="G272" s="207"/>
      <c r="H272" s="207"/>
      <c r="J272" s="219">
        <f t="shared" si="18"/>
        <v>0</v>
      </c>
      <c r="K272" s="219">
        <f t="shared" si="16"/>
        <v>0</v>
      </c>
      <c r="L272" s="219">
        <f t="shared" si="19"/>
        <v>0</v>
      </c>
      <c r="M272" s="219">
        <f t="shared" si="17"/>
        <v>6.6539858432498219E-6</v>
      </c>
    </row>
    <row r="273" spans="1:13" x14ac:dyDescent="0.35">
      <c r="A273" s="215">
        <v>107362</v>
      </c>
      <c r="B273" s="215" t="s">
        <v>856</v>
      </c>
      <c r="C273" s="215" t="s">
        <v>77</v>
      </c>
      <c r="D273" s="215" t="s">
        <v>78</v>
      </c>
      <c r="E273" s="207">
        <v>1032.72</v>
      </c>
      <c r="F273" s="207"/>
      <c r="G273" s="207"/>
      <c r="H273" s="207"/>
      <c r="J273" s="219">
        <f t="shared" si="18"/>
        <v>0</v>
      </c>
      <c r="K273" s="219">
        <f t="shared" si="16"/>
        <v>6.671067295111783E-6</v>
      </c>
      <c r="L273" s="219">
        <f t="shared" si="19"/>
        <v>0</v>
      </c>
      <c r="M273" s="219">
        <f t="shared" si="17"/>
        <v>0</v>
      </c>
    </row>
    <row r="274" spans="1:13" x14ac:dyDescent="0.35">
      <c r="A274" s="215">
        <v>107391</v>
      </c>
      <c r="B274" s="215" t="s">
        <v>857</v>
      </c>
      <c r="C274" s="215" t="s">
        <v>77</v>
      </c>
      <c r="D274" s="215" t="s">
        <v>78</v>
      </c>
      <c r="E274" s="207">
        <v>249.24</v>
      </c>
      <c r="F274" s="207"/>
      <c r="G274" s="207"/>
      <c r="H274" s="207"/>
      <c r="J274" s="219">
        <f t="shared" si="18"/>
        <v>0</v>
      </c>
      <c r="K274" s="219">
        <f t="shared" si="16"/>
        <v>1.6100170546069223E-6</v>
      </c>
      <c r="L274" s="219">
        <f t="shared" si="19"/>
        <v>0</v>
      </c>
      <c r="M274" s="219">
        <f t="shared" si="17"/>
        <v>0</v>
      </c>
    </row>
    <row r="275" spans="1:13" x14ac:dyDescent="0.35">
      <c r="A275" s="215">
        <v>107422</v>
      </c>
      <c r="B275" s="215" t="s">
        <v>858</v>
      </c>
      <c r="C275" s="215" t="s">
        <v>77</v>
      </c>
      <c r="D275" s="215" t="s">
        <v>78</v>
      </c>
      <c r="E275" s="207">
        <v>498.48</v>
      </c>
      <c r="F275" s="207"/>
      <c r="G275" s="207"/>
      <c r="H275" s="207"/>
      <c r="J275" s="219">
        <f t="shared" si="18"/>
        <v>0</v>
      </c>
      <c r="K275" s="219">
        <f t="shared" si="16"/>
        <v>3.2200341092138445E-6</v>
      </c>
      <c r="L275" s="219">
        <f t="shared" si="19"/>
        <v>0</v>
      </c>
      <c r="M275" s="219">
        <f t="shared" si="17"/>
        <v>0</v>
      </c>
    </row>
    <row r="276" spans="1:13" x14ac:dyDescent="0.35">
      <c r="A276" s="215">
        <v>107424</v>
      </c>
      <c r="B276" s="215" t="s">
        <v>859</v>
      </c>
      <c r="C276" s="215" t="s">
        <v>77</v>
      </c>
      <c r="D276" s="215" t="s">
        <v>78</v>
      </c>
      <c r="E276" s="207">
        <v>332.44</v>
      </c>
      <c r="F276" s="207"/>
      <c r="G276" s="207"/>
      <c r="H276" s="207"/>
      <c r="J276" s="219">
        <f t="shared" si="18"/>
        <v>0</v>
      </c>
      <c r="K276" s="219">
        <f t="shared" si="16"/>
        <v>2.1474645708294225E-6</v>
      </c>
      <c r="L276" s="219">
        <f t="shared" si="19"/>
        <v>0</v>
      </c>
      <c r="M276" s="219">
        <f t="shared" si="17"/>
        <v>0</v>
      </c>
    </row>
    <row r="277" spans="1:13" x14ac:dyDescent="0.35">
      <c r="A277" s="215">
        <v>107438</v>
      </c>
      <c r="B277" s="215" t="s">
        <v>860</v>
      </c>
      <c r="C277" s="215" t="s">
        <v>77</v>
      </c>
      <c r="D277" s="215" t="s">
        <v>78</v>
      </c>
      <c r="E277" s="207">
        <v>955.34</v>
      </c>
      <c r="F277" s="207"/>
      <c r="G277" s="207"/>
      <c r="H277" s="207"/>
      <c r="J277" s="219">
        <f t="shared" si="18"/>
        <v>0</v>
      </c>
      <c r="K277" s="219">
        <f t="shared" si="16"/>
        <v>6.1712152662019627E-6</v>
      </c>
      <c r="L277" s="219">
        <f t="shared" si="19"/>
        <v>0</v>
      </c>
      <c r="M277" s="219">
        <f t="shared" si="17"/>
        <v>0</v>
      </c>
    </row>
    <row r="278" spans="1:13" x14ac:dyDescent="0.35">
      <c r="A278" s="215">
        <v>107440</v>
      </c>
      <c r="B278" s="215" t="s">
        <v>200</v>
      </c>
      <c r="C278" s="215" t="s">
        <v>77</v>
      </c>
      <c r="D278" s="215" t="s">
        <v>78</v>
      </c>
      <c r="E278" s="207">
        <v>3961.9</v>
      </c>
      <c r="F278" s="207"/>
      <c r="G278" s="207"/>
      <c r="H278" s="207"/>
      <c r="J278" s="219">
        <f t="shared" si="18"/>
        <v>0</v>
      </c>
      <c r="K278" s="219">
        <f t="shared" si="16"/>
        <v>2.5592708107234657E-5</v>
      </c>
      <c r="L278" s="219">
        <f t="shared" si="19"/>
        <v>0</v>
      </c>
      <c r="M278" s="219">
        <f t="shared" si="17"/>
        <v>0</v>
      </c>
    </row>
    <row r="279" spans="1:13" x14ac:dyDescent="0.35">
      <c r="A279" s="215">
        <v>107441</v>
      </c>
      <c r="B279" s="215" t="s">
        <v>201</v>
      </c>
      <c r="C279" s="215" t="s">
        <v>77</v>
      </c>
      <c r="D279" s="215" t="s">
        <v>78</v>
      </c>
      <c r="E279" s="207">
        <v>3624</v>
      </c>
      <c r="F279" s="207"/>
      <c r="G279" s="207"/>
      <c r="H279" s="207"/>
      <c r="J279" s="219">
        <f t="shared" si="18"/>
        <v>0</v>
      </c>
      <c r="K279" s="219">
        <f t="shared" si="16"/>
        <v>2.3409973543153132E-5</v>
      </c>
      <c r="L279" s="219">
        <f t="shared" si="19"/>
        <v>0</v>
      </c>
      <c r="M279" s="219">
        <f t="shared" si="17"/>
        <v>0</v>
      </c>
    </row>
    <row r="280" spans="1:13" x14ac:dyDescent="0.35">
      <c r="A280" s="215">
        <v>107454</v>
      </c>
      <c r="B280" s="215" t="s">
        <v>202</v>
      </c>
      <c r="C280" s="215" t="s">
        <v>77</v>
      </c>
      <c r="D280" s="215" t="s">
        <v>78</v>
      </c>
      <c r="E280" s="207">
        <v>3125636.77</v>
      </c>
      <c r="F280" s="207"/>
      <c r="G280" s="207"/>
      <c r="H280" s="207"/>
      <c r="J280" s="219">
        <f t="shared" si="18"/>
        <v>0</v>
      </c>
      <c r="K280" s="219">
        <f t="shared" si="16"/>
        <v>2.0190693733776657E-2</v>
      </c>
      <c r="L280" s="219">
        <f t="shared" si="19"/>
        <v>0</v>
      </c>
      <c r="M280" s="219">
        <f t="shared" si="17"/>
        <v>0</v>
      </c>
    </row>
    <row r="281" spans="1:13" x14ac:dyDescent="0.35">
      <c r="A281" s="215">
        <v>107462</v>
      </c>
      <c r="B281" s="215" t="s">
        <v>861</v>
      </c>
      <c r="C281" s="215" t="s">
        <v>77</v>
      </c>
      <c r="D281" s="215" t="s">
        <v>78</v>
      </c>
      <c r="E281" s="207">
        <v>830.82</v>
      </c>
      <c r="F281" s="207"/>
      <c r="G281" s="207"/>
      <c r="H281" s="207"/>
      <c r="J281" s="219">
        <f t="shared" si="18"/>
        <v>0</v>
      </c>
      <c r="K281" s="219">
        <f t="shared" si="16"/>
        <v>5.3668527094708848E-6</v>
      </c>
      <c r="L281" s="219">
        <f t="shared" si="19"/>
        <v>0</v>
      </c>
      <c r="M281" s="219">
        <f t="shared" si="17"/>
        <v>0</v>
      </c>
    </row>
    <row r="282" spans="1:13" x14ac:dyDescent="0.35">
      <c r="A282" s="215">
        <v>107493</v>
      </c>
      <c r="B282" s="215" t="s">
        <v>862</v>
      </c>
      <c r="C282" s="215" t="s">
        <v>98</v>
      </c>
      <c r="D282" s="215" t="s">
        <v>99</v>
      </c>
      <c r="E282" s="207">
        <v>166.24</v>
      </c>
      <c r="F282" s="207"/>
      <c r="G282" s="207"/>
      <c r="H282" s="207"/>
      <c r="J282" s="219">
        <f t="shared" si="18"/>
        <v>0</v>
      </c>
      <c r="K282" s="219">
        <f t="shared" si="16"/>
        <v>1.0738614795291878E-6</v>
      </c>
      <c r="L282" s="219">
        <f t="shared" si="19"/>
        <v>0</v>
      </c>
      <c r="M282" s="219">
        <f t="shared" si="17"/>
        <v>0</v>
      </c>
    </row>
    <row r="283" spans="1:13" x14ac:dyDescent="0.35">
      <c r="A283" s="215">
        <v>107516</v>
      </c>
      <c r="B283" s="215" t="s">
        <v>203</v>
      </c>
      <c r="C283" s="215" t="s">
        <v>98</v>
      </c>
      <c r="D283" s="215" t="s">
        <v>99</v>
      </c>
      <c r="E283" s="207"/>
      <c r="F283" s="207">
        <v>19824.759999999998</v>
      </c>
      <c r="G283" s="207"/>
      <c r="H283" s="207">
        <v>-4928.1899999999996</v>
      </c>
      <c r="J283" s="219">
        <f t="shared" si="18"/>
        <v>0</v>
      </c>
      <c r="K283" s="219">
        <f t="shared" si="16"/>
        <v>0</v>
      </c>
      <c r="L283" s="219">
        <f t="shared" si="19"/>
        <v>0.24858762476821913</v>
      </c>
      <c r="M283" s="219">
        <f t="shared" si="17"/>
        <v>1.4480095761341968E-4</v>
      </c>
    </row>
    <row r="284" spans="1:13" x14ac:dyDescent="0.35">
      <c r="A284" s="215">
        <v>107529</v>
      </c>
      <c r="B284" s="215" t="s">
        <v>670</v>
      </c>
      <c r="C284" s="215" t="s">
        <v>98</v>
      </c>
      <c r="D284" s="215" t="s">
        <v>99</v>
      </c>
      <c r="E284" s="207"/>
      <c r="F284" s="207">
        <v>-527.26</v>
      </c>
      <c r="G284" s="207"/>
      <c r="H284" s="207">
        <v>-12.47</v>
      </c>
      <c r="J284" s="219">
        <f t="shared" si="18"/>
        <v>0</v>
      </c>
      <c r="K284" s="219">
        <f t="shared" si="16"/>
        <v>0</v>
      </c>
      <c r="L284" s="219">
        <f t="shared" si="19"/>
        <v>-2.365057087584873E-2</v>
      </c>
      <c r="M284" s="219">
        <f t="shared" si="17"/>
        <v>-3.851131257642043E-6</v>
      </c>
    </row>
    <row r="285" spans="1:13" x14ac:dyDescent="0.35">
      <c r="A285" s="215">
        <v>107541</v>
      </c>
      <c r="B285" s="215" t="s">
        <v>661</v>
      </c>
      <c r="C285" s="215" t="s">
        <v>98</v>
      </c>
      <c r="D285" s="215" t="s">
        <v>99</v>
      </c>
      <c r="E285" s="207"/>
      <c r="F285" s="207">
        <v>-2.21</v>
      </c>
      <c r="G285" s="207"/>
      <c r="H285" s="207">
        <v>-2.08</v>
      </c>
      <c r="J285" s="219">
        <f t="shared" si="18"/>
        <v>0</v>
      </c>
      <c r="K285" s="219">
        <f t="shared" si="16"/>
        <v>0</v>
      </c>
      <c r="L285" s="219">
        <f t="shared" si="19"/>
        <v>-0.94117647058823539</v>
      </c>
      <c r="M285" s="219">
        <f t="shared" si="17"/>
        <v>-1.6141941507773992E-8</v>
      </c>
    </row>
    <row r="286" spans="1:13" x14ac:dyDescent="0.35">
      <c r="A286" s="215">
        <v>107542</v>
      </c>
      <c r="B286" s="215" t="s">
        <v>204</v>
      </c>
      <c r="C286" s="215" t="s">
        <v>98</v>
      </c>
      <c r="D286" s="215" t="s">
        <v>99</v>
      </c>
      <c r="E286" s="207"/>
      <c r="F286" s="207">
        <v>105.93</v>
      </c>
      <c r="G286" s="207"/>
      <c r="H286" s="207">
        <v>-15.6</v>
      </c>
      <c r="J286" s="219">
        <f t="shared" si="18"/>
        <v>0</v>
      </c>
      <c r="K286" s="219">
        <f t="shared" si="16"/>
        <v>0</v>
      </c>
      <c r="L286" s="219">
        <f t="shared" si="19"/>
        <v>0.14726706315491361</v>
      </c>
      <c r="M286" s="219">
        <f t="shared" si="17"/>
        <v>7.737175854834837E-7</v>
      </c>
    </row>
    <row r="287" spans="1:13" x14ac:dyDescent="0.35">
      <c r="A287" s="215">
        <v>107548</v>
      </c>
      <c r="B287" s="215" t="s">
        <v>863</v>
      </c>
      <c r="C287" s="215" t="s">
        <v>98</v>
      </c>
      <c r="D287" s="215" t="s">
        <v>99</v>
      </c>
      <c r="E287" s="207"/>
      <c r="F287" s="207">
        <v>100000</v>
      </c>
      <c r="G287" s="207"/>
      <c r="H287" s="207"/>
      <c r="J287" s="219">
        <f t="shared" si="18"/>
        <v>0</v>
      </c>
      <c r="K287" s="219">
        <f t="shared" si="16"/>
        <v>0</v>
      </c>
      <c r="L287" s="219">
        <f t="shared" si="19"/>
        <v>0</v>
      </c>
      <c r="M287" s="219">
        <f t="shared" si="17"/>
        <v>7.3040459311194534E-4</v>
      </c>
    </row>
    <row r="288" spans="1:13" x14ac:dyDescent="0.35">
      <c r="A288" s="215">
        <v>107563</v>
      </c>
      <c r="B288" s="215" t="s">
        <v>205</v>
      </c>
      <c r="C288" s="215" t="s">
        <v>98</v>
      </c>
      <c r="D288" s="215" t="s">
        <v>99</v>
      </c>
      <c r="E288" s="207"/>
      <c r="F288" s="207">
        <v>453.6</v>
      </c>
      <c r="G288" s="207"/>
      <c r="H288" s="207">
        <v>-83.16</v>
      </c>
      <c r="J288" s="219">
        <f t="shared" si="18"/>
        <v>0</v>
      </c>
      <c r="K288" s="219">
        <f t="shared" si="16"/>
        <v>0</v>
      </c>
      <c r="L288" s="219">
        <f t="shared" si="19"/>
        <v>0.18333333333333332</v>
      </c>
      <c r="M288" s="219">
        <f t="shared" si="17"/>
        <v>3.3131152343557844E-6</v>
      </c>
    </row>
    <row r="289" spans="1:13" x14ac:dyDescent="0.35">
      <c r="A289" s="215">
        <v>107568</v>
      </c>
      <c r="B289" s="215" t="s">
        <v>864</v>
      </c>
      <c r="C289" s="215" t="s">
        <v>98</v>
      </c>
      <c r="D289" s="215" t="s">
        <v>99</v>
      </c>
      <c r="E289" s="207">
        <v>415.29</v>
      </c>
      <c r="F289" s="207">
        <v>415.15</v>
      </c>
      <c r="G289" s="207"/>
      <c r="H289" s="207"/>
      <c r="J289" s="219">
        <f t="shared" si="18"/>
        <v>0</v>
      </c>
      <c r="K289" s="219">
        <f t="shared" si="16"/>
        <v>2.6826511900485828E-6</v>
      </c>
      <c r="L289" s="219">
        <f t="shared" si="19"/>
        <v>0</v>
      </c>
      <c r="M289" s="219">
        <f t="shared" si="17"/>
        <v>3.0322746683042409E-6</v>
      </c>
    </row>
    <row r="290" spans="1:13" x14ac:dyDescent="0.35">
      <c r="A290" s="215">
        <v>107569</v>
      </c>
      <c r="B290" s="215" t="s">
        <v>865</v>
      </c>
      <c r="C290" s="215" t="s">
        <v>98</v>
      </c>
      <c r="D290" s="215" t="s">
        <v>99</v>
      </c>
      <c r="E290" s="207">
        <v>166.23</v>
      </c>
      <c r="F290" s="207"/>
      <c r="G290" s="207"/>
      <c r="H290" s="207"/>
      <c r="J290" s="219">
        <f t="shared" si="18"/>
        <v>0</v>
      </c>
      <c r="K290" s="219">
        <f t="shared" si="16"/>
        <v>1.0737968824719495E-6</v>
      </c>
      <c r="L290" s="219">
        <f t="shared" si="19"/>
        <v>0</v>
      </c>
      <c r="M290" s="219">
        <f t="shared" si="17"/>
        <v>0</v>
      </c>
    </row>
    <row r="291" spans="1:13" x14ac:dyDescent="0.35">
      <c r="A291" s="215">
        <v>107579</v>
      </c>
      <c r="B291" s="215" t="s">
        <v>866</v>
      </c>
      <c r="C291" s="215" t="s">
        <v>98</v>
      </c>
      <c r="D291" s="215" t="s">
        <v>99</v>
      </c>
      <c r="E291" s="207">
        <v>166.18</v>
      </c>
      <c r="F291" s="207"/>
      <c r="G291" s="207"/>
      <c r="H291" s="207"/>
      <c r="J291" s="219">
        <f t="shared" si="18"/>
        <v>0</v>
      </c>
      <c r="K291" s="219">
        <f t="shared" si="16"/>
        <v>1.0734738971857582E-6</v>
      </c>
      <c r="L291" s="219">
        <f t="shared" si="19"/>
        <v>0</v>
      </c>
      <c r="M291" s="219">
        <f t="shared" si="17"/>
        <v>0</v>
      </c>
    </row>
    <row r="292" spans="1:13" x14ac:dyDescent="0.35">
      <c r="A292" s="215">
        <v>107594</v>
      </c>
      <c r="B292" s="215" t="s">
        <v>867</v>
      </c>
      <c r="C292" s="215" t="s">
        <v>98</v>
      </c>
      <c r="D292" s="215" t="s">
        <v>99</v>
      </c>
      <c r="E292" s="207">
        <v>207.74</v>
      </c>
      <c r="F292" s="207"/>
      <c r="G292" s="207"/>
      <c r="H292" s="207"/>
      <c r="J292" s="219">
        <f t="shared" si="18"/>
        <v>0</v>
      </c>
      <c r="K292" s="219">
        <f t="shared" si="16"/>
        <v>1.3419392670680551E-6</v>
      </c>
      <c r="L292" s="219">
        <f t="shared" si="19"/>
        <v>0</v>
      </c>
      <c r="M292" s="219">
        <f t="shared" si="17"/>
        <v>0</v>
      </c>
    </row>
    <row r="293" spans="1:13" x14ac:dyDescent="0.35">
      <c r="A293" s="215">
        <v>107604</v>
      </c>
      <c r="B293" s="215" t="s">
        <v>206</v>
      </c>
      <c r="C293" s="215" t="s">
        <v>98</v>
      </c>
      <c r="D293" s="215" t="s">
        <v>99</v>
      </c>
      <c r="E293" s="207"/>
      <c r="F293" s="207">
        <v>4442.82</v>
      </c>
      <c r="G293" s="207"/>
      <c r="H293" s="207">
        <v>-3703</v>
      </c>
      <c r="J293" s="219">
        <f t="shared" si="18"/>
        <v>0</v>
      </c>
      <c r="K293" s="219">
        <f t="shared" si="16"/>
        <v>0</v>
      </c>
      <c r="L293" s="219">
        <f t="shared" si="19"/>
        <v>0.83347963680725312</v>
      </c>
      <c r="M293" s="219">
        <f t="shared" si="17"/>
        <v>3.2450561343696125E-5</v>
      </c>
    </row>
    <row r="294" spans="1:13" x14ac:dyDescent="0.35">
      <c r="A294" s="215">
        <v>107615</v>
      </c>
      <c r="B294" s="215" t="s">
        <v>868</v>
      </c>
      <c r="C294" s="215" t="s">
        <v>98</v>
      </c>
      <c r="D294" s="215" t="s">
        <v>99</v>
      </c>
      <c r="E294" s="207">
        <v>2242.77</v>
      </c>
      <c r="F294" s="207">
        <v>415.15</v>
      </c>
      <c r="G294" s="207"/>
      <c r="H294" s="207"/>
      <c r="J294" s="219">
        <f t="shared" si="18"/>
        <v>0</v>
      </c>
      <c r="K294" s="219">
        <f t="shared" si="16"/>
        <v>1.4487634206230008E-5</v>
      </c>
      <c r="L294" s="219">
        <f t="shared" si="19"/>
        <v>0</v>
      </c>
      <c r="M294" s="219">
        <f t="shared" si="17"/>
        <v>3.0322746683042409E-6</v>
      </c>
    </row>
    <row r="295" spans="1:13" x14ac:dyDescent="0.35">
      <c r="A295" s="215">
        <v>107620</v>
      </c>
      <c r="B295" s="215" t="s">
        <v>869</v>
      </c>
      <c r="C295" s="215" t="s">
        <v>98</v>
      </c>
      <c r="D295" s="215" t="s">
        <v>99</v>
      </c>
      <c r="E295" s="207">
        <v>1245.45</v>
      </c>
      <c r="F295" s="207"/>
      <c r="G295" s="207"/>
      <c r="H295" s="207"/>
      <c r="J295" s="219">
        <f t="shared" si="18"/>
        <v>0</v>
      </c>
      <c r="K295" s="219">
        <f t="shared" si="16"/>
        <v>8.0452404937417407E-6</v>
      </c>
      <c r="L295" s="219">
        <f t="shared" si="19"/>
        <v>0</v>
      </c>
      <c r="M295" s="219">
        <f t="shared" si="17"/>
        <v>0</v>
      </c>
    </row>
    <row r="296" spans="1:13" x14ac:dyDescent="0.35">
      <c r="A296" s="215">
        <v>107622</v>
      </c>
      <c r="B296" s="215" t="s">
        <v>870</v>
      </c>
      <c r="C296" s="215" t="s">
        <v>98</v>
      </c>
      <c r="D296" s="215" t="s">
        <v>99</v>
      </c>
      <c r="E296" s="207"/>
      <c r="F296" s="207">
        <v>5</v>
      </c>
      <c r="G296" s="207"/>
      <c r="H296" s="207"/>
      <c r="J296" s="219">
        <f t="shared" si="18"/>
        <v>0</v>
      </c>
      <c r="K296" s="219">
        <f t="shared" si="16"/>
        <v>0</v>
      </c>
      <c r="L296" s="219">
        <f t="shared" si="19"/>
        <v>0</v>
      </c>
      <c r="M296" s="219">
        <f t="shared" si="17"/>
        <v>3.652022965559727E-8</v>
      </c>
    </row>
    <row r="297" spans="1:13" x14ac:dyDescent="0.35">
      <c r="A297" s="215">
        <v>107637</v>
      </c>
      <c r="B297" s="215" t="s">
        <v>871</v>
      </c>
      <c r="C297" s="215" t="s">
        <v>872</v>
      </c>
      <c r="D297" s="215" t="s">
        <v>407</v>
      </c>
      <c r="E297" s="207">
        <v>1578.1</v>
      </c>
      <c r="F297" s="207"/>
      <c r="G297" s="207"/>
      <c r="H297" s="207"/>
      <c r="J297" s="219">
        <f t="shared" si="18"/>
        <v>0</v>
      </c>
      <c r="K297" s="219">
        <f t="shared" si="16"/>
        <v>1.0194061602773166E-5</v>
      </c>
      <c r="L297" s="219">
        <f t="shared" si="19"/>
        <v>0</v>
      </c>
      <c r="M297" s="219">
        <f t="shared" si="17"/>
        <v>0</v>
      </c>
    </row>
    <row r="298" spans="1:13" x14ac:dyDescent="0.35">
      <c r="A298" s="215">
        <v>107644</v>
      </c>
      <c r="B298" s="215" t="s">
        <v>2149</v>
      </c>
      <c r="C298" s="215" t="s">
        <v>2150</v>
      </c>
      <c r="D298" s="215" t="s">
        <v>391</v>
      </c>
      <c r="E298" s="207">
        <v>25000</v>
      </c>
      <c r="F298" s="207"/>
      <c r="G298" s="207"/>
      <c r="H298" s="207"/>
      <c r="J298" s="219">
        <f t="shared" si="18"/>
        <v>0</v>
      </c>
      <c r="K298" s="219">
        <f t="shared" si="16"/>
        <v>1.6149264309570316E-4</v>
      </c>
      <c r="L298" s="219">
        <f t="shared" si="19"/>
        <v>0</v>
      </c>
      <c r="M298" s="219">
        <f t="shared" si="17"/>
        <v>0</v>
      </c>
    </row>
    <row r="299" spans="1:13" x14ac:dyDescent="0.35">
      <c r="A299" s="215">
        <v>107650</v>
      </c>
      <c r="B299" s="215" t="s">
        <v>873</v>
      </c>
      <c r="C299" s="215" t="s">
        <v>207</v>
      </c>
      <c r="D299" s="215" t="s">
        <v>208</v>
      </c>
      <c r="E299" s="207">
        <v>581.46</v>
      </c>
      <c r="F299" s="207"/>
      <c r="G299" s="207"/>
      <c r="H299" s="207"/>
      <c r="J299" s="219">
        <f t="shared" si="18"/>
        <v>0</v>
      </c>
      <c r="K299" s="219">
        <f t="shared" si="16"/>
        <v>3.7560604901771027E-6</v>
      </c>
      <c r="L299" s="219">
        <f t="shared" si="19"/>
        <v>0</v>
      </c>
      <c r="M299" s="219">
        <f t="shared" si="17"/>
        <v>0</v>
      </c>
    </row>
    <row r="300" spans="1:13" x14ac:dyDescent="0.35">
      <c r="A300" s="215">
        <v>107655</v>
      </c>
      <c r="B300" s="215" t="s">
        <v>553</v>
      </c>
      <c r="C300" s="215" t="s">
        <v>207</v>
      </c>
      <c r="D300" s="215" t="s">
        <v>208</v>
      </c>
      <c r="E300" s="207"/>
      <c r="F300" s="207">
        <v>118</v>
      </c>
      <c r="G300" s="207"/>
      <c r="H300" s="207"/>
      <c r="J300" s="219">
        <f t="shared" si="18"/>
        <v>0</v>
      </c>
      <c r="K300" s="219">
        <f t="shared" si="16"/>
        <v>0</v>
      </c>
      <c r="L300" s="219">
        <f t="shared" si="19"/>
        <v>0</v>
      </c>
      <c r="M300" s="219">
        <f t="shared" si="17"/>
        <v>8.6187741987209548E-7</v>
      </c>
    </row>
    <row r="301" spans="1:13" x14ac:dyDescent="0.35">
      <c r="A301" s="215">
        <v>107675</v>
      </c>
      <c r="B301" s="215" t="s">
        <v>874</v>
      </c>
      <c r="C301" s="215" t="s">
        <v>875</v>
      </c>
      <c r="D301" s="215" t="s">
        <v>386</v>
      </c>
      <c r="E301" s="207">
        <v>415.25</v>
      </c>
      <c r="F301" s="207"/>
      <c r="G301" s="207"/>
      <c r="H301" s="207"/>
      <c r="J301" s="219">
        <f t="shared" si="18"/>
        <v>0</v>
      </c>
      <c r="K301" s="219">
        <f t="shared" si="16"/>
        <v>2.6823928018196297E-6</v>
      </c>
      <c r="L301" s="219">
        <f t="shared" si="19"/>
        <v>0</v>
      </c>
      <c r="M301" s="219">
        <f t="shared" si="17"/>
        <v>0</v>
      </c>
    </row>
    <row r="302" spans="1:13" x14ac:dyDescent="0.35">
      <c r="A302" s="215">
        <v>107705</v>
      </c>
      <c r="B302" s="215" t="s">
        <v>209</v>
      </c>
      <c r="C302" s="215" t="s">
        <v>123</v>
      </c>
      <c r="D302" s="215" t="s">
        <v>124</v>
      </c>
      <c r="E302" s="207"/>
      <c r="F302" s="207">
        <v>107627.4</v>
      </c>
      <c r="G302" s="207"/>
      <c r="H302" s="207">
        <v>-4893.84</v>
      </c>
      <c r="J302" s="219">
        <f t="shared" si="18"/>
        <v>0</v>
      </c>
      <c r="K302" s="219">
        <f t="shared" si="16"/>
        <v>0</v>
      </c>
      <c r="L302" s="219">
        <f t="shared" si="19"/>
        <v>4.5470205542454803E-2</v>
      </c>
      <c r="M302" s="219">
        <f t="shared" si="17"/>
        <v>7.8611547304696585E-4</v>
      </c>
    </row>
    <row r="303" spans="1:13" x14ac:dyDescent="0.35">
      <c r="A303" s="215">
        <v>107720</v>
      </c>
      <c r="B303" s="215" t="s">
        <v>210</v>
      </c>
      <c r="C303" s="215" t="s">
        <v>120</v>
      </c>
      <c r="D303" s="215" t="s">
        <v>121</v>
      </c>
      <c r="E303" s="207">
        <v>233478.44</v>
      </c>
      <c r="F303" s="207"/>
      <c r="G303" s="207">
        <v>-34323.69</v>
      </c>
      <c r="H303" s="207"/>
      <c r="J303" s="219">
        <f t="shared" si="18"/>
        <v>0.14701010508721921</v>
      </c>
      <c r="K303" s="219">
        <f t="shared" si="16"/>
        <v>1.508202015258462E-3</v>
      </c>
      <c r="L303" s="219">
        <f t="shared" si="19"/>
        <v>0</v>
      </c>
      <c r="M303" s="219">
        <f t="shared" si="17"/>
        <v>0</v>
      </c>
    </row>
    <row r="304" spans="1:13" x14ac:dyDescent="0.35">
      <c r="A304" s="215">
        <v>107723</v>
      </c>
      <c r="B304" s="215" t="s">
        <v>876</v>
      </c>
      <c r="C304" s="215" t="s">
        <v>120</v>
      </c>
      <c r="D304" s="215" t="s">
        <v>121</v>
      </c>
      <c r="E304" s="207">
        <v>415.46</v>
      </c>
      <c r="F304" s="207"/>
      <c r="G304" s="207"/>
      <c r="H304" s="207"/>
      <c r="J304" s="219">
        <f t="shared" si="18"/>
        <v>0</v>
      </c>
      <c r="K304" s="219">
        <f t="shared" si="16"/>
        <v>2.6837493400216333E-6</v>
      </c>
      <c r="L304" s="219">
        <f t="shared" si="19"/>
        <v>0</v>
      </c>
      <c r="M304" s="219">
        <f t="shared" si="17"/>
        <v>0</v>
      </c>
    </row>
    <row r="305" spans="1:13" x14ac:dyDescent="0.35">
      <c r="A305" s="215">
        <v>107733</v>
      </c>
      <c r="B305" s="215" t="s">
        <v>211</v>
      </c>
      <c r="C305" s="215" t="s">
        <v>120</v>
      </c>
      <c r="D305" s="215" t="s">
        <v>121</v>
      </c>
      <c r="E305" s="207">
        <v>30294.66</v>
      </c>
      <c r="F305" s="207"/>
      <c r="G305" s="207">
        <v>-5214.13</v>
      </c>
      <c r="H305" s="207"/>
      <c r="J305" s="219">
        <f t="shared" si="18"/>
        <v>0.17211383128247684</v>
      </c>
      <c r="K305" s="219">
        <f t="shared" si="16"/>
        <v>1.9569458860342699E-4</v>
      </c>
      <c r="L305" s="219">
        <f t="shared" si="19"/>
        <v>0</v>
      </c>
      <c r="M305" s="219">
        <f t="shared" si="17"/>
        <v>0</v>
      </c>
    </row>
    <row r="306" spans="1:13" x14ac:dyDescent="0.35">
      <c r="A306" s="215">
        <v>107757</v>
      </c>
      <c r="B306" s="215" t="s">
        <v>877</v>
      </c>
      <c r="C306" s="215" t="s">
        <v>120</v>
      </c>
      <c r="D306" s="215" t="s">
        <v>121</v>
      </c>
      <c r="E306" s="207">
        <v>332.35</v>
      </c>
      <c r="F306" s="207"/>
      <c r="G306" s="207"/>
      <c r="H306" s="207"/>
      <c r="J306" s="219">
        <f t="shared" si="18"/>
        <v>0</v>
      </c>
      <c r="K306" s="219">
        <f t="shared" si="16"/>
        <v>2.1468831973142781E-6</v>
      </c>
      <c r="L306" s="219">
        <f t="shared" si="19"/>
        <v>0</v>
      </c>
      <c r="M306" s="219">
        <f t="shared" si="17"/>
        <v>0</v>
      </c>
    </row>
    <row r="307" spans="1:13" x14ac:dyDescent="0.35">
      <c r="A307" s="215">
        <v>107767</v>
      </c>
      <c r="B307" s="215" t="s">
        <v>878</v>
      </c>
      <c r="C307" s="215" t="s">
        <v>120</v>
      </c>
      <c r="D307" s="215" t="s">
        <v>121</v>
      </c>
      <c r="E307" s="207">
        <v>204.59</v>
      </c>
      <c r="F307" s="207"/>
      <c r="G307" s="207"/>
      <c r="H307" s="207"/>
      <c r="J307" s="219">
        <f t="shared" si="18"/>
        <v>0</v>
      </c>
      <c r="K307" s="219">
        <f t="shared" si="16"/>
        <v>1.3215911940379964E-6</v>
      </c>
      <c r="L307" s="219">
        <f t="shared" si="19"/>
        <v>0</v>
      </c>
      <c r="M307" s="219">
        <f t="shared" si="17"/>
        <v>0</v>
      </c>
    </row>
    <row r="308" spans="1:13" x14ac:dyDescent="0.35">
      <c r="A308" s="215">
        <v>107782</v>
      </c>
      <c r="B308" s="215" t="s">
        <v>879</v>
      </c>
      <c r="C308" s="215" t="s">
        <v>120</v>
      </c>
      <c r="D308" s="215" t="s">
        <v>121</v>
      </c>
      <c r="E308" s="207">
        <v>970.28</v>
      </c>
      <c r="F308" s="207"/>
      <c r="G308" s="207"/>
      <c r="H308" s="207"/>
      <c r="J308" s="219">
        <f t="shared" si="18"/>
        <v>0</v>
      </c>
      <c r="K308" s="219">
        <f t="shared" si="16"/>
        <v>6.2677232697159543E-6</v>
      </c>
      <c r="L308" s="219">
        <f t="shared" si="19"/>
        <v>0</v>
      </c>
      <c r="M308" s="219">
        <f t="shared" si="17"/>
        <v>0</v>
      </c>
    </row>
    <row r="309" spans="1:13" x14ac:dyDescent="0.35">
      <c r="A309" s="215">
        <v>107788</v>
      </c>
      <c r="B309" s="215" t="s">
        <v>880</v>
      </c>
      <c r="C309" s="215" t="s">
        <v>120</v>
      </c>
      <c r="D309" s="215" t="s">
        <v>121</v>
      </c>
      <c r="E309" s="207">
        <v>996.67</v>
      </c>
      <c r="F309" s="207"/>
      <c r="G309" s="207"/>
      <c r="H309" s="207"/>
      <c r="J309" s="219">
        <f t="shared" si="18"/>
        <v>0</v>
      </c>
      <c r="K309" s="219">
        <f t="shared" si="16"/>
        <v>6.4381949037677789E-6</v>
      </c>
      <c r="L309" s="219">
        <f t="shared" si="19"/>
        <v>0</v>
      </c>
      <c r="M309" s="219">
        <f t="shared" si="17"/>
        <v>0</v>
      </c>
    </row>
    <row r="310" spans="1:13" x14ac:dyDescent="0.35">
      <c r="A310" s="215">
        <v>107791</v>
      </c>
      <c r="B310" s="215" t="s">
        <v>881</v>
      </c>
      <c r="C310" s="215" t="s">
        <v>120</v>
      </c>
      <c r="D310" s="215" t="s">
        <v>121</v>
      </c>
      <c r="E310" s="207">
        <v>3238.8</v>
      </c>
      <c r="F310" s="207"/>
      <c r="G310" s="207"/>
      <c r="H310" s="207"/>
      <c r="J310" s="219">
        <f t="shared" si="18"/>
        <v>0</v>
      </c>
      <c r="K310" s="219">
        <f t="shared" si="16"/>
        <v>2.0921694898334538E-5</v>
      </c>
      <c r="L310" s="219">
        <f t="shared" si="19"/>
        <v>0</v>
      </c>
      <c r="M310" s="219">
        <f t="shared" si="17"/>
        <v>0</v>
      </c>
    </row>
    <row r="311" spans="1:13" x14ac:dyDescent="0.35">
      <c r="A311" s="215">
        <v>107809</v>
      </c>
      <c r="B311" s="215" t="s">
        <v>882</v>
      </c>
      <c r="C311" s="215" t="s">
        <v>120</v>
      </c>
      <c r="D311" s="215" t="s">
        <v>121</v>
      </c>
      <c r="E311" s="207">
        <v>884.61</v>
      </c>
      <c r="F311" s="207"/>
      <c r="G311" s="207"/>
      <c r="H311" s="207"/>
      <c r="J311" s="219">
        <f t="shared" si="18"/>
        <v>0</v>
      </c>
      <c r="K311" s="219">
        <f t="shared" si="16"/>
        <v>5.7143202803555992E-6</v>
      </c>
      <c r="L311" s="219">
        <f t="shared" si="19"/>
        <v>0</v>
      </c>
      <c r="M311" s="219">
        <f t="shared" si="17"/>
        <v>0</v>
      </c>
    </row>
    <row r="312" spans="1:13" x14ac:dyDescent="0.35">
      <c r="A312" s="215">
        <v>107812</v>
      </c>
      <c r="B312" s="215" t="s">
        <v>883</v>
      </c>
      <c r="C312" s="215" t="s">
        <v>120</v>
      </c>
      <c r="D312" s="215" t="s">
        <v>121</v>
      </c>
      <c r="E312" s="207">
        <v>498.22</v>
      </c>
      <c r="F312" s="207"/>
      <c r="G312" s="207"/>
      <c r="H312" s="207"/>
      <c r="J312" s="219">
        <f t="shared" si="18"/>
        <v>0</v>
      </c>
      <c r="K312" s="219">
        <f t="shared" si="16"/>
        <v>3.2183545857256496E-6</v>
      </c>
      <c r="L312" s="219">
        <f t="shared" si="19"/>
        <v>0</v>
      </c>
      <c r="M312" s="219">
        <f t="shared" si="17"/>
        <v>0</v>
      </c>
    </row>
    <row r="313" spans="1:13" x14ac:dyDescent="0.35">
      <c r="A313" s="215">
        <v>107835</v>
      </c>
      <c r="B313" s="215" t="s">
        <v>212</v>
      </c>
      <c r="C313" s="215" t="s">
        <v>120</v>
      </c>
      <c r="D313" s="215" t="s">
        <v>121</v>
      </c>
      <c r="E313" s="207">
        <v>3815.93</v>
      </c>
      <c r="F313" s="207"/>
      <c r="G313" s="207">
        <v>-1075.78</v>
      </c>
      <c r="H313" s="207"/>
      <c r="J313" s="219">
        <f t="shared" si="18"/>
        <v>0.2819181693584526</v>
      </c>
      <c r="K313" s="219">
        <f t="shared" si="16"/>
        <v>2.4649784862727463E-5</v>
      </c>
      <c r="L313" s="219">
        <f t="shared" si="19"/>
        <v>0</v>
      </c>
      <c r="M313" s="219">
        <f t="shared" si="17"/>
        <v>0</v>
      </c>
    </row>
    <row r="314" spans="1:13" x14ac:dyDescent="0.35">
      <c r="A314" s="215">
        <v>110797</v>
      </c>
      <c r="B314" s="215" t="s">
        <v>660</v>
      </c>
      <c r="C314" s="215" t="s">
        <v>98</v>
      </c>
      <c r="D314" s="215" t="s">
        <v>99</v>
      </c>
      <c r="E314" s="207"/>
      <c r="F314" s="207">
        <v>-56018</v>
      </c>
      <c r="G314" s="207"/>
      <c r="H314" s="207"/>
      <c r="J314" s="219">
        <f t="shared" si="18"/>
        <v>0</v>
      </c>
      <c r="K314" s="219">
        <f t="shared" si="16"/>
        <v>0</v>
      </c>
      <c r="L314" s="219">
        <f t="shared" si="19"/>
        <v>0</v>
      </c>
      <c r="M314" s="219">
        <f t="shared" si="17"/>
        <v>-4.0915804496944951E-4</v>
      </c>
    </row>
    <row r="315" spans="1:13" x14ac:dyDescent="0.35">
      <c r="A315" s="215">
        <v>110805</v>
      </c>
      <c r="B315" s="215" t="s">
        <v>213</v>
      </c>
      <c r="C315" s="215" t="s">
        <v>136</v>
      </c>
      <c r="D315" s="215" t="s">
        <v>137</v>
      </c>
      <c r="E315" s="207">
        <v>188.98</v>
      </c>
      <c r="F315" s="207"/>
      <c r="G315" s="207"/>
      <c r="H315" s="207"/>
      <c r="J315" s="219">
        <f t="shared" si="18"/>
        <v>0</v>
      </c>
      <c r="K315" s="219">
        <f t="shared" si="16"/>
        <v>1.2207551876890393E-6</v>
      </c>
      <c r="L315" s="219">
        <f t="shared" si="19"/>
        <v>0</v>
      </c>
      <c r="M315" s="219">
        <f t="shared" si="17"/>
        <v>0</v>
      </c>
    </row>
    <row r="316" spans="1:13" x14ac:dyDescent="0.35">
      <c r="A316" s="215">
        <v>110812</v>
      </c>
      <c r="B316" s="215" t="s">
        <v>214</v>
      </c>
      <c r="C316" s="215" t="s">
        <v>98</v>
      </c>
      <c r="D316" s="215" t="s">
        <v>99</v>
      </c>
      <c r="E316" s="207"/>
      <c r="F316" s="207">
        <v>1950.75</v>
      </c>
      <c r="G316" s="207"/>
      <c r="H316" s="207">
        <v>-259.89999999999998</v>
      </c>
      <c r="J316" s="219">
        <f t="shared" si="18"/>
        <v>0</v>
      </c>
      <c r="K316" s="219">
        <f t="shared" si="16"/>
        <v>0</v>
      </c>
      <c r="L316" s="219">
        <f t="shared" si="19"/>
        <v>0.13323080866333462</v>
      </c>
      <c r="M316" s="219">
        <f t="shared" si="17"/>
        <v>1.4248367600131273E-5</v>
      </c>
    </row>
    <row r="317" spans="1:13" x14ac:dyDescent="0.35">
      <c r="A317" s="215">
        <v>110821</v>
      </c>
      <c r="B317" s="215" t="s">
        <v>215</v>
      </c>
      <c r="C317" s="215" t="s">
        <v>197</v>
      </c>
      <c r="D317" s="215" t="s">
        <v>198</v>
      </c>
      <c r="E317" s="207"/>
      <c r="F317" s="207">
        <v>508868</v>
      </c>
      <c r="G317" s="207"/>
      <c r="H317" s="207">
        <v>-45006.8</v>
      </c>
      <c r="J317" s="219">
        <f t="shared" si="18"/>
        <v>0</v>
      </c>
      <c r="K317" s="219">
        <f t="shared" si="16"/>
        <v>0</v>
      </c>
      <c r="L317" s="219">
        <f t="shared" si="19"/>
        <v>8.8444940534676969E-2</v>
      </c>
      <c r="M317" s="219">
        <f t="shared" si="17"/>
        <v>3.7167952448768941E-3</v>
      </c>
    </row>
    <row r="318" spans="1:13" x14ac:dyDescent="0.35">
      <c r="A318" s="215">
        <v>110823</v>
      </c>
      <c r="B318" s="215" t="s">
        <v>216</v>
      </c>
      <c r="C318" s="215" t="s">
        <v>98</v>
      </c>
      <c r="D318" s="215" t="s">
        <v>99</v>
      </c>
      <c r="E318" s="207"/>
      <c r="F318" s="207">
        <v>261.33</v>
      </c>
      <c r="G318" s="207"/>
      <c r="H318" s="207">
        <v>-16.63</v>
      </c>
      <c r="J318" s="219">
        <f t="shared" si="18"/>
        <v>0</v>
      </c>
      <c r="K318" s="219">
        <f t="shared" si="16"/>
        <v>0</v>
      </c>
      <c r="L318" s="219">
        <f t="shared" si="19"/>
        <v>6.3636015765507217E-2</v>
      </c>
      <c r="M318" s="219">
        <f t="shared" si="17"/>
        <v>1.9087663231794466E-6</v>
      </c>
    </row>
    <row r="319" spans="1:13" x14ac:dyDescent="0.35">
      <c r="A319" s="215">
        <v>110826</v>
      </c>
      <c r="B319" s="215" t="s">
        <v>217</v>
      </c>
      <c r="C319" s="215" t="s">
        <v>197</v>
      </c>
      <c r="D319" s="215" t="s">
        <v>198</v>
      </c>
      <c r="E319" s="207"/>
      <c r="F319" s="207">
        <v>823081</v>
      </c>
      <c r="G319" s="207"/>
      <c r="H319" s="207">
        <v>-62184</v>
      </c>
      <c r="J319" s="219">
        <f t="shared" si="18"/>
        <v>0</v>
      </c>
      <c r="K319" s="219">
        <f t="shared" si="16"/>
        <v>0</v>
      </c>
      <c r="L319" s="219">
        <f t="shared" si="19"/>
        <v>7.5550279984594473E-2</v>
      </c>
      <c r="M319" s="219">
        <f t="shared" si="17"/>
        <v>6.0118214290317308E-3</v>
      </c>
    </row>
    <row r="320" spans="1:13" x14ac:dyDescent="0.35">
      <c r="A320" s="215">
        <v>110840</v>
      </c>
      <c r="B320" s="215" t="s">
        <v>218</v>
      </c>
      <c r="C320" s="215" t="s">
        <v>136</v>
      </c>
      <c r="D320" s="215" t="s">
        <v>137</v>
      </c>
      <c r="E320" s="207">
        <v>-1261.78</v>
      </c>
      <c r="F320" s="207"/>
      <c r="G320" s="207"/>
      <c r="H320" s="207"/>
      <c r="J320" s="219">
        <f t="shared" si="18"/>
        <v>0</v>
      </c>
      <c r="K320" s="219">
        <f t="shared" si="16"/>
        <v>-8.1507274882118543E-6</v>
      </c>
      <c r="L320" s="219">
        <f t="shared" si="19"/>
        <v>0</v>
      </c>
      <c r="M320" s="219">
        <f t="shared" si="17"/>
        <v>0</v>
      </c>
    </row>
    <row r="321" spans="1:13" x14ac:dyDescent="0.35">
      <c r="A321" s="215">
        <v>110843</v>
      </c>
      <c r="B321" s="215" t="s">
        <v>219</v>
      </c>
      <c r="C321" s="215" t="s">
        <v>136</v>
      </c>
      <c r="D321" s="215" t="s">
        <v>137</v>
      </c>
      <c r="E321" s="207">
        <v>3969512.23</v>
      </c>
      <c r="F321" s="207"/>
      <c r="G321" s="207">
        <v>-368607.7</v>
      </c>
      <c r="H321" s="207"/>
      <c r="J321" s="219">
        <f t="shared" si="18"/>
        <v>9.2859696265503139E-2</v>
      </c>
      <c r="K321" s="219">
        <f t="shared" si="16"/>
        <v>2.5641880872936753E-2</v>
      </c>
      <c r="L321" s="219">
        <f t="shared" si="19"/>
        <v>0</v>
      </c>
      <c r="M321" s="219">
        <f t="shared" si="17"/>
        <v>0</v>
      </c>
    </row>
    <row r="322" spans="1:13" x14ac:dyDescent="0.35">
      <c r="A322" s="215">
        <v>111304</v>
      </c>
      <c r="B322" s="215" t="s">
        <v>884</v>
      </c>
      <c r="C322" s="215" t="s">
        <v>24</v>
      </c>
      <c r="D322" s="215" t="s">
        <v>25</v>
      </c>
      <c r="E322" s="207">
        <v>2076.1</v>
      </c>
      <c r="F322" s="207"/>
      <c r="G322" s="207"/>
      <c r="H322" s="207"/>
      <c r="J322" s="219">
        <f t="shared" si="18"/>
        <v>0</v>
      </c>
      <c r="K322" s="219">
        <f t="shared" si="16"/>
        <v>1.3410995053239574E-5</v>
      </c>
      <c r="L322" s="219">
        <f t="shared" si="19"/>
        <v>0</v>
      </c>
      <c r="M322" s="219">
        <f t="shared" si="17"/>
        <v>0</v>
      </c>
    </row>
    <row r="323" spans="1:13" x14ac:dyDescent="0.35">
      <c r="A323" s="215">
        <v>111306</v>
      </c>
      <c r="B323" s="215" t="s">
        <v>220</v>
      </c>
      <c r="C323" s="215" t="s">
        <v>98</v>
      </c>
      <c r="D323" s="215" t="s">
        <v>99</v>
      </c>
      <c r="E323" s="207"/>
      <c r="F323" s="207">
        <v>7071.08</v>
      </c>
      <c r="G323" s="207"/>
      <c r="H323" s="207">
        <v>-578.72</v>
      </c>
      <c r="J323" s="219">
        <f t="shared" si="18"/>
        <v>0</v>
      </c>
      <c r="K323" s="219">
        <f t="shared" si="16"/>
        <v>0</v>
      </c>
      <c r="L323" s="219">
        <f t="shared" si="19"/>
        <v>8.1843226211554682E-2</v>
      </c>
      <c r="M323" s="219">
        <f t="shared" si="17"/>
        <v>5.1647493102620146E-5</v>
      </c>
    </row>
    <row r="324" spans="1:13" x14ac:dyDescent="0.35">
      <c r="A324" s="215">
        <v>111471</v>
      </c>
      <c r="B324" s="215" t="s">
        <v>221</v>
      </c>
      <c r="C324" s="215" t="s">
        <v>114</v>
      </c>
      <c r="D324" s="215" t="s">
        <v>115</v>
      </c>
      <c r="E324" s="207">
        <v>135647.82</v>
      </c>
      <c r="F324" s="207"/>
      <c r="G324" s="207">
        <v>-14783.85</v>
      </c>
      <c r="H324" s="207"/>
      <c r="J324" s="219">
        <f t="shared" si="18"/>
        <v>0.10898700767915032</v>
      </c>
      <c r="K324" s="219">
        <f t="shared" si="16"/>
        <v>8.7624499927880747E-4</v>
      </c>
      <c r="L324" s="219">
        <f t="shared" si="19"/>
        <v>0</v>
      </c>
      <c r="M324" s="219">
        <f t="shared" si="17"/>
        <v>0</v>
      </c>
    </row>
    <row r="325" spans="1:13" x14ac:dyDescent="0.35">
      <c r="A325" s="215">
        <v>111472</v>
      </c>
      <c r="B325" s="215" t="s">
        <v>222</v>
      </c>
      <c r="C325" s="215" t="s">
        <v>24</v>
      </c>
      <c r="D325" s="215" t="s">
        <v>25</v>
      </c>
      <c r="E325" s="207">
        <v>4355.3599999999997</v>
      </c>
      <c r="F325" s="207"/>
      <c r="G325" s="207">
        <v>-333.34</v>
      </c>
      <c r="H325" s="207"/>
      <c r="J325" s="219">
        <f t="shared" si="18"/>
        <v>7.6535579148451563E-2</v>
      </c>
      <c r="K325" s="219">
        <f t="shared" si="16"/>
        <v>2.8134343921332069E-5</v>
      </c>
      <c r="L325" s="219">
        <f t="shared" si="19"/>
        <v>0</v>
      </c>
      <c r="M325" s="219">
        <f t="shared" si="17"/>
        <v>0</v>
      </c>
    </row>
    <row r="326" spans="1:13" x14ac:dyDescent="0.35">
      <c r="A326" s="215">
        <v>111687</v>
      </c>
      <c r="B326" s="215" t="s">
        <v>885</v>
      </c>
      <c r="C326" s="215" t="s">
        <v>136</v>
      </c>
      <c r="D326" s="215" t="s">
        <v>137</v>
      </c>
      <c r="E326" s="207">
        <v>2158.9899999999998</v>
      </c>
      <c r="F326" s="207"/>
      <c r="G326" s="207"/>
      <c r="H326" s="207"/>
      <c r="J326" s="219">
        <f t="shared" si="18"/>
        <v>0</v>
      </c>
      <c r="K326" s="219">
        <f t="shared" si="16"/>
        <v>1.3946440060687687E-5</v>
      </c>
      <c r="L326" s="219">
        <f t="shared" si="19"/>
        <v>0</v>
      </c>
      <c r="M326" s="219">
        <f t="shared" si="17"/>
        <v>0</v>
      </c>
    </row>
    <row r="327" spans="1:13" x14ac:dyDescent="0.35">
      <c r="A327" s="215">
        <v>112167</v>
      </c>
      <c r="B327" s="215" t="s">
        <v>223</v>
      </c>
      <c r="C327" s="215" t="s">
        <v>120</v>
      </c>
      <c r="D327" s="215" t="s">
        <v>121</v>
      </c>
      <c r="E327" s="207">
        <v>9389.77</v>
      </c>
      <c r="F327" s="207"/>
      <c r="G327" s="207">
        <v>-1267.17</v>
      </c>
      <c r="H327" s="207"/>
      <c r="J327" s="219">
        <f t="shared" si="18"/>
        <v>0.13495218732727213</v>
      </c>
      <c r="K327" s="219">
        <f t="shared" ref="K327:K390" si="20">E327/$P$2</f>
        <v>6.0655151014429634E-5</v>
      </c>
      <c r="L327" s="219">
        <f t="shared" si="19"/>
        <v>0</v>
      </c>
      <c r="M327" s="219">
        <f t="shared" ref="M327:M390" si="21">F327/$Q$2</f>
        <v>0</v>
      </c>
    </row>
    <row r="328" spans="1:13" x14ac:dyDescent="0.35">
      <c r="A328" s="215">
        <v>112195</v>
      </c>
      <c r="B328" s="215" t="s">
        <v>2151</v>
      </c>
      <c r="C328" s="215" t="s">
        <v>136</v>
      </c>
      <c r="D328" s="215" t="s">
        <v>137</v>
      </c>
      <c r="E328" s="207">
        <v>59989.08</v>
      </c>
      <c r="F328" s="207"/>
      <c r="G328" s="207"/>
      <c r="H328" s="207"/>
      <c r="J328" s="219">
        <f t="shared" ref="J328:J391" si="22">IFERROR(-G328/E328,0)</f>
        <v>0</v>
      </c>
      <c r="K328" s="219">
        <f t="shared" si="20"/>
        <v>3.875118034431834E-4</v>
      </c>
      <c r="L328" s="219">
        <f t="shared" ref="L328:L391" si="23">IFERROR(-H328/F328,0)</f>
        <v>0</v>
      </c>
      <c r="M328" s="219">
        <f t="shared" si="21"/>
        <v>0</v>
      </c>
    </row>
    <row r="329" spans="1:13" x14ac:dyDescent="0.35">
      <c r="A329" s="215">
        <v>112342</v>
      </c>
      <c r="B329" s="215" t="s">
        <v>515</v>
      </c>
      <c r="C329" s="215" t="s">
        <v>120</v>
      </c>
      <c r="D329" s="215" t="s">
        <v>121</v>
      </c>
      <c r="E329" s="207">
        <v>-105952.88</v>
      </c>
      <c r="F329" s="207"/>
      <c r="G329" s="207">
        <v>-1628.42</v>
      </c>
      <c r="H329" s="207"/>
      <c r="J329" s="219">
        <f t="shared" si="22"/>
        <v>-1.5369284912311964E-2</v>
      </c>
      <c r="K329" s="219">
        <f t="shared" si="20"/>
        <v>-6.8442442539207464E-4</v>
      </c>
      <c r="L329" s="219">
        <f t="shared" si="23"/>
        <v>0</v>
      </c>
      <c r="M329" s="219">
        <f t="shared" si="21"/>
        <v>0</v>
      </c>
    </row>
    <row r="330" spans="1:13" x14ac:dyDescent="0.35">
      <c r="A330" s="215">
        <v>112343</v>
      </c>
      <c r="B330" s="215" t="s">
        <v>224</v>
      </c>
      <c r="C330" s="215" t="s">
        <v>136</v>
      </c>
      <c r="D330" s="215" t="s">
        <v>137</v>
      </c>
      <c r="E330" s="207">
        <v>25855.040000000001</v>
      </c>
      <c r="F330" s="207"/>
      <c r="G330" s="207"/>
      <c r="H330" s="207"/>
      <c r="J330" s="219">
        <f t="shared" si="22"/>
        <v>0</v>
      </c>
      <c r="K330" s="219">
        <f t="shared" si="20"/>
        <v>1.6701594987780517E-4</v>
      </c>
      <c r="L330" s="219">
        <f t="shared" si="23"/>
        <v>0</v>
      </c>
      <c r="M330" s="219">
        <f t="shared" si="21"/>
        <v>0</v>
      </c>
    </row>
    <row r="331" spans="1:13" x14ac:dyDescent="0.35">
      <c r="A331" s="215">
        <v>112391</v>
      </c>
      <c r="B331" s="215" t="s">
        <v>225</v>
      </c>
      <c r="C331" s="215" t="s">
        <v>16</v>
      </c>
      <c r="D331" s="215" t="s">
        <v>17</v>
      </c>
      <c r="E331" s="207">
        <v>1165.02</v>
      </c>
      <c r="F331" s="207"/>
      <c r="G331" s="207"/>
      <c r="H331" s="207"/>
      <c r="J331" s="219">
        <f t="shared" si="22"/>
        <v>0</v>
      </c>
      <c r="K331" s="219">
        <f t="shared" si="20"/>
        <v>7.5256863623742438E-6</v>
      </c>
      <c r="L331" s="219">
        <f t="shared" si="23"/>
        <v>0</v>
      </c>
      <c r="M331" s="219">
        <f t="shared" si="21"/>
        <v>0</v>
      </c>
    </row>
    <row r="332" spans="1:13" x14ac:dyDescent="0.35">
      <c r="A332" s="215">
        <v>112446</v>
      </c>
      <c r="B332" s="215" t="s">
        <v>672</v>
      </c>
      <c r="C332" s="215" t="s">
        <v>136</v>
      </c>
      <c r="D332" s="215" t="s">
        <v>137</v>
      </c>
      <c r="E332" s="207">
        <v>-207</v>
      </c>
      <c r="F332" s="207"/>
      <c r="G332" s="207"/>
      <c r="H332" s="207"/>
      <c r="J332" s="219">
        <f t="shared" si="22"/>
        <v>0</v>
      </c>
      <c r="K332" s="219">
        <f t="shared" si="20"/>
        <v>-1.3371590848324222E-6</v>
      </c>
      <c r="L332" s="219">
        <f t="shared" si="23"/>
        <v>0</v>
      </c>
      <c r="M332" s="219">
        <f t="shared" si="21"/>
        <v>0</v>
      </c>
    </row>
    <row r="333" spans="1:13" x14ac:dyDescent="0.35">
      <c r="A333" s="215">
        <v>112506</v>
      </c>
      <c r="B333" s="215" t="s">
        <v>226</v>
      </c>
      <c r="C333" s="215" t="s">
        <v>24</v>
      </c>
      <c r="D333" s="215" t="s">
        <v>25</v>
      </c>
      <c r="E333" s="207">
        <v>1967127.06</v>
      </c>
      <c r="F333" s="207"/>
      <c r="G333" s="207">
        <v>-194024.91</v>
      </c>
      <c r="H333" s="207"/>
      <c r="J333" s="219">
        <f t="shared" si="22"/>
        <v>9.8633643929436868E-2</v>
      </c>
      <c r="K333" s="219">
        <f t="shared" si="20"/>
        <v>1.2707061928979196E-2</v>
      </c>
      <c r="L333" s="219">
        <f t="shared" si="23"/>
        <v>0</v>
      </c>
      <c r="M333" s="219">
        <f t="shared" si="21"/>
        <v>0</v>
      </c>
    </row>
    <row r="334" spans="1:13" x14ac:dyDescent="0.35">
      <c r="A334" s="215">
        <v>112611</v>
      </c>
      <c r="B334" s="215" t="s">
        <v>2152</v>
      </c>
      <c r="C334" s="215" t="s">
        <v>98</v>
      </c>
      <c r="D334" s="215" t="s">
        <v>99</v>
      </c>
      <c r="E334" s="207"/>
      <c r="F334" s="207">
        <v>10.4</v>
      </c>
      <c r="G334" s="207"/>
      <c r="H334" s="207">
        <v>-1.04</v>
      </c>
      <c r="J334" s="219">
        <f t="shared" si="22"/>
        <v>0</v>
      </c>
      <c r="K334" s="219">
        <f t="shared" si="20"/>
        <v>0</v>
      </c>
      <c r="L334" s="219">
        <f t="shared" si="23"/>
        <v>0.1</v>
      </c>
      <c r="M334" s="219">
        <f t="shared" si="21"/>
        <v>7.596207768364232E-8</v>
      </c>
    </row>
    <row r="335" spans="1:13" x14ac:dyDescent="0.35">
      <c r="A335" s="215">
        <v>112690</v>
      </c>
      <c r="B335" s="215" t="s">
        <v>886</v>
      </c>
      <c r="C335" s="215" t="s">
        <v>24</v>
      </c>
      <c r="D335" s="215" t="s">
        <v>25</v>
      </c>
      <c r="E335" s="207">
        <v>36288</v>
      </c>
      <c r="F335" s="207"/>
      <c r="G335" s="207">
        <v>-3628.8</v>
      </c>
      <c r="H335" s="207"/>
      <c r="J335" s="219">
        <f t="shared" si="22"/>
        <v>0.1</v>
      </c>
      <c r="K335" s="219">
        <f t="shared" si="20"/>
        <v>2.3440980130627506E-4</v>
      </c>
      <c r="L335" s="219">
        <f t="shared" si="23"/>
        <v>0</v>
      </c>
      <c r="M335" s="219">
        <f t="shared" si="21"/>
        <v>0</v>
      </c>
    </row>
    <row r="336" spans="1:13" x14ac:dyDescent="0.35">
      <c r="A336" s="215">
        <v>112800</v>
      </c>
      <c r="B336" s="215" t="s">
        <v>519</v>
      </c>
      <c r="C336" s="215" t="s">
        <v>29</v>
      </c>
      <c r="D336" s="215" t="s">
        <v>30</v>
      </c>
      <c r="E336" s="207">
        <v>1019273.88</v>
      </c>
      <c r="F336" s="207"/>
      <c r="G336" s="207">
        <v>-42104.66</v>
      </c>
      <c r="H336" s="207"/>
      <c r="J336" s="219">
        <f t="shared" si="22"/>
        <v>4.1308485213022432E-2</v>
      </c>
      <c r="K336" s="219">
        <f t="shared" si="20"/>
        <v>6.5842093167845029E-3</v>
      </c>
      <c r="L336" s="219">
        <f t="shared" si="23"/>
        <v>0</v>
      </c>
      <c r="M336" s="219">
        <f t="shared" si="21"/>
        <v>0</v>
      </c>
    </row>
    <row r="337" spans="1:13" x14ac:dyDescent="0.35">
      <c r="A337" s="215">
        <v>112880</v>
      </c>
      <c r="B337" s="215" t="s">
        <v>887</v>
      </c>
      <c r="C337" s="215" t="s">
        <v>13</v>
      </c>
      <c r="D337" s="215" t="s">
        <v>14</v>
      </c>
      <c r="E337" s="207">
        <v>332.24</v>
      </c>
      <c r="F337" s="207"/>
      <c r="G337" s="207"/>
      <c r="H337" s="207"/>
      <c r="J337" s="219">
        <f t="shared" si="22"/>
        <v>0</v>
      </c>
      <c r="K337" s="219">
        <f t="shared" si="20"/>
        <v>2.1461726296846567E-6</v>
      </c>
      <c r="L337" s="219">
        <f t="shared" si="23"/>
        <v>0</v>
      </c>
      <c r="M337" s="219">
        <f t="shared" si="21"/>
        <v>0</v>
      </c>
    </row>
    <row r="338" spans="1:13" x14ac:dyDescent="0.35">
      <c r="A338" s="215">
        <v>112888</v>
      </c>
      <c r="B338" s="215" t="s">
        <v>227</v>
      </c>
      <c r="C338" s="215" t="s">
        <v>16</v>
      </c>
      <c r="D338" s="215" t="s">
        <v>17</v>
      </c>
      <c r="E338" s="207">
        <v>344.99</v>
      </c>
      <c r="F338" s="207"/>
      <c r="G338" s="207"/>
      <c r="H338" s="207"/>
      <c r="J338" s="219">
        <f t="shared" si="22"/>
        <v>0</v>
      </c>
      <c r="K338" s="219">
        <f t="shared" si="20"/>
        <v>2.2285338776634655E-6</v>
      </c>
      <c r="L338" s="219">
        <f t="shared" si="23"/>
        <v>0</v>
      </c>
      <c r="M338" s="219">
        <f t="shared" si="21"/>
        <v>0</v>
      </c>
    </row>
    <row r="339" spans="1:13" x14ac:dyDescent="0.35">
      <c r="A339" s="215">
        <v>112896</v>
      </c>
      <c r="B339" s="215" t="s">
        <v>228</v>
      </c>
      <c r="C339" s="215" t="s">
        <v>136</v>
      </c>
      <c r="D339" s="215" t="s">
        <v>137</v>
      </c>
      <c r="E339" s="207">
        <v>3759.86</v>
      </c>
      <c r="F339" s="207"/>
      <c r="G339" s="207"/>
      <c r="H339" s="207"/>
      <c r="J339" s="219">
        <f t="shared" si="22"/>
        <v>0</v>
      </c>
      <c r="K339" s="219">
        <f t="shared" si="20"/>
        <v>2.4287589162792422E-5</v>
      </c>
      <c r="L339" s="219">
        <f t="shared" si="23"/>
        <v>0</v>
      </c>
      <c r="M339" s="219">
        <f t="shared" si="21"/>
        <v>0</v>
      </c>
    </row>
    <row r="340" spans="1:13" x14ac:dyDescent="0.35">
      <c r="A340" s="215">
        <v>113036</v>
      </c>
      <c r="B340" s="215" t="s">
        <v>2153</v>
      </c>
      <c r="C340" s="215" t="s">
        <v>136</v>
      </c>
      <c r="D340" s="215" t="s">
        <v>137</v>
      </c>
      <c r="E340" s="207">
        <v>575.52</v>
      </c>
      <c r="F340" s="207"/>
      <c r="G340" s="207"/>
      <c r="H340" s="207"/>
      <c r="J340" s="219">
        <f t="shared" si="22"/>
        <v>0</v>
      </c>
      <c r="K340" s="219">
        <f t="shared" si="20"/>
        <v>3.7176898381775633E-6</v>
      </c>
      <c r="L340" s="219">
        <f t="shared" si="23"/>
        <v>0</v>
      </c>
      <c r="M340" s="219">
        <f t="shared" si="21"/>
        <v>0</v>
      </c>
    </row>
    <row r="341" spans="1:13" x14ac:dyDescent="0.35">
      <c r="A341" s="215">
        <v>113064</v>
      </c>
      <c r="B341" s="215" t="s">
        <v>888</v>
      </c>
      <c r="C341" s="215" t="s">
        <v>47</v>
      </c>
      <c r="D341" s="215" t="s">
        <v>48</v>
      </c>
      <c r="E341" s="207"/>
      <c r="F341" s="207">
        <v>1808</v>
      </c>
      <c r="G341" s="207"/>
      <c r="H341" s="207"/>
      <c r="J341" s="219">
        <f t="shared" si="22"/>
        <v>0</v>
      </c>
      <c r="K341" s="219">
        <f t="shared" si="20"/>
        <v>0</v>
      </c>
      <c r="L341" s="219">
        <f t="shared" si="23"/>
        <v>0</v>
      </c>
      <c r="M341" s="219">
        <f t="shared" si="21"/>
        <v>1.3205715043463972E-5</v>
      </c>
    </row>
    <row r="342" spans="1:13" x14ac:dyDescent="0.35">
      <c r="A342" s="215">
        <v>113079</v>
      </c>
      <c r="B342" s="215" t="s">
        <v>229</v>
      </c>
      <c r="C342" s="215" t="s">
        <v>120</v>
      </c>
      <c r="D342" s="215" t="s">
        <v>121</v>
      </c>
      <c r="E342" s="207">
        <v>76434.429999999993</v>
      </c>
      <c r="F342" s="207"/>
      <c r="G342" s="207">
        <v>-15333.76</v>
      </c>
      <c r="H342" s="207"/>
      <c r="J342" s="219">
        <f t="shared" si="22"/>
        <v>0.20061325766411814</v>
      </c>
      <c r="K342" s="219">
        <f t="shared" si="20"/>
        <v>4.9374392496854028E-4</v>
      </c>
      <c r="L342" s="219">
        <f t="shared" si="23"/>
        <v>0</v>
      </c>
      <c r="M342" s="219">
        <f t="shared" si="21"/>
        <v>0</v>
      </c>
    </row>
    <row r="343" spans="1:13" x14ac:dyDescent="0.35">
      <c r="A343" s="215">
        <v>113150</v>
      </c>
      <c r="B343" s="215" t="s">
        <v>635</v>
      </c>
      <c r="C343" s="215" t="s">
        <v>98</v>
      </c>
      <c r="D343" s="215" t="s">
        <v>99</v>
      </c>
      <c r="E343" s="207"/>
      <c r="F343" s="207">
        <v>-490.87</v>
      </c>
      <c r="G343" s="207"/>
      <c r="H343" s="207">
        <v>-389.81</v>
      </c>
      <c r="J343" s="219">
        <f t="shared" si="22"/>
        <v>0</v>
      </c>
      <c r="K343" s="219">
        <f t="shared" si="20"/>
        <v>0</v>
      </c>
      <c r="L343" s="219">
        <f t="shared" si="23"/>
        <v>-0.794120642940086</v>
      </c>
      <c r="M343" s="219">
        <f t="shared" si="21"/>
        <v>-3.5853370262086061E-6</v>
      </c>
    </row>
    <row r="344" spans="1:13" x14ac:dyDescent="0.35">
      <c r="A344" s="215">
        <v>113295</v>
      </c>
      <c r="B344" s="215" t="s">
        <v>889</v>
      </c>
      <c r="C344" s="215" t="s">
        <v>136</v>
      </c>
      <c r="D344" s="215" t="s">
        <v>137</v>
      </c>
      <c r="E344" s="207">
        <v>802.65</v>
      </c>
      <c r="F344" s="207"/>
      <c r="G344" s="207"/>
      <c r="H344" s="207"/>
      <c r="J344" s="219">
        <f t="shared" si="22"/>
        <v>0</v>
      </c>
      <c r="K344" s="219">
        <f t="shared" si="20"/>
        <v>5.1848827992306455E-6</v>
      </c>
      <c r="L344" s="219">
        <f t="shared" si="23"/>
        <v>0</v>
      </c>
      <c r="M344" s="219">
        <f t="shared" si="21"/>
        <v>0</v>
      </c>
    </row>
    <row r="345" spans="1:13" x14ac:dyDescent="0.35">
      <c r="A345" s="215">
        <v>113352</v>
      </c>
      <c r="B345" s="215" t="s">
        <v>2154</v>
      </c>
      <c r="C345" s="215" t="s">
        <v>24</v>
      </c>
      <c r="D345" s="215" t="s">
        <v>25</v>
      </c>
      <c r="E345" s="207"/>
      <c r="F345" s="207"/>
      <c r="G345" s="207"/>
      <c r="H345" s="207">
        <v>20567.62</v>
      </c>
      <c r="J345" s="219">
        <f t="shared" si="22"/>
        <v>0</v>
      </c>
      <c r="K345" s="219">
        <f t="shared" si="20"/>
        <v>0</v>
      </c>
      <c r="L345" s="219">
        <f t="shared" si="23"/>
        <v>0</v>
      </c>
      <c r="M345" s="219">
        <f t="shared" si="21"/>
        <v>0</v>
      </c>
    </row>
    <row r="346" spans="1:13" x14ac:dyDescent="0.35">
      <c r="A346" s="215">
        <v>113363</v>
      </c>
      <c r="B346" s="215" t="s">
        <v>230</v>
      </c>
      <c r="C346" s="215" t="s">
        <v>77</v>
      </c>
      <c r="D346" s="215" t="s">
        <v>78</v>
      </c>
      <c r="E346" s="207">
        <v>79866.17</v>
      </c>
      <c r="F346" s="207"/>
      <c r="G346" s="207"/>
      <c r="H346" s="207"/>
      <c r="J346" s="219">
        <f t="shared" si="22"/>
        <v>0</v>
      </c>
      <c r="K346" s="219">
        <f t="shared" si="20"/>
        <v>5.1591195548923025E-4</v>
      </c>
      <c r="L346" s="219">
        <f t="shared" si="23"/>
        <v>0</v>
      </c>
      <c r="M346" s="219">
        <f t="shared" si="21"/>
        <v>0</v>
      </c>
    </row>
    <row r="347" spans="1:13" x14ac:dyDescent="0.35">
      <c r="A347" s="215">
        <v>113404</v>
      </c>
      <c r="B347" s="215" t="s">
        <v>890</v>
      </c>
      <c r="C347" s="215" t="s">
        <v>47</v>
      </c>
      <c r="D347" s="215" t="s">
        <v>48</v>
      </c>
      <c r="E347" s="207">
        <v>830.3</v>
      </c>
      <c r="F347" s="207"/>
      <c r="G347" s="207"/>
      <c r="H347" s="207"/>
      <c r="J347" s="219">
        <f t="shared" si="22"/>
        <v>0</v>
      </c>
      <c r="K347" s="219">
        <f t="shared" si="20"/>
        <v>5.3634936624944932E-6</v>
      </c>
      <c r="L347" s="219">
        <f t="shared" si="23"/>
        <v>0</v>
      </c>
      <c r="M347" s="219">
        <f t="shared" si="21"/>
        <v>0</v>
      </c>
    </row>
    <row r="348" spans="1:13" x14ac:dyDescent="0.35">
      <c r="A348" s="215">
        <v>113475</v>
      </c>
      <c r="B348" s="215" t="s">
        <v>891</v>
      </c>
      <c r="C348" s="215" t="s">
        <v>136</v>
      </c>
      <c r="D348" s="215" t="s">
        <v>137</v>
      </c>
      <c r="E348" s="207">
        <v>1038.02</v>
      </c>
      <c r="F348" s="207"/>
      <c r="G348" s="207"/>
      <c r="H348" s="207"/>
      <c r="J348" s="219">
        <f t="shared" si="22"/>
        <v>0</v>
      </c>
      <c r="K348" s="219">
        <f t="shared" si="20"/>
        <v>6.7053037354480716E-6</v>
      </c>
      <c r="L348" s="219">
        <f t="shared" si="23"/>
        <v>0</v>
      </c>
      <c r="M348" s="219">
        <f t="shared" si="21"/>
        <v>0</v>
      </c>
    </row>
    <row r="349" spans="1:13" x14ac:dyDescent="0.35">
      <c r="A349" s="215">
        <v>113529</v>
      </c>
      <c r="B349" s="215" t="s">
        <v>892</v>
      </c>
      <c r="C349" s="215" t="s">
        <v>24</v>
      </c>
      <c r="D349" s="215" t="s">
        <v>25</v>
      </c>
      <c r="E349" s="207">
        <v>2352.04</v>
      </c>
      <c r="F349" s="207">
        <v>600000</v>
      </c>
      <c r="G349" s="207"/>
      <c r="H349" s="207">
        <v>-60000</v>
      </c>
      <c r="J349" s="219">
        <f t="shared" si="22"/>
        <v>0</v>
      </c>
      <c r="K349" s="219">
        <f t="shared" si="20"/>
        <v>1.5193486250672707E-5</v>
      </c>
      <c r="L349" s="219">
        <f t="shared" si="23"/>
        <v>0.1</v>
      </c>
      <c r="M349" s="219">
        <f t="shared" si="21"/>
        <v>4.3824275586716718E-3</v>
      </c>
    </row>
    <row r="350" spans="1:13" x14ac:dyDescent="0.35">
      <c r="A350" s="215">
        <v>113600</v>
      </c>
      <c r="B350" s="215" t="s">
        <v>231</v>
      </c>
      <c r="C350" s="215" t="s">
        <v>24</v>
      </c>
      <c r="D350" s="215" t="s">
        <v>25</v>
      </c>
      <c r="E350" s="207">
        <v>65423.98</v>
      </c>
      <c r="F350" s="207"/>
      <c r="G350" s="207">
        <v>-333.27</v>
      </c>
      <c r="H350" s="207"/>
      <c r="J350" s="219">
        <f t="shared" si="22"/>
        <v>5.0940037582550002E-3</v>
      </c>
      <c r="K350" s="219">
        <f t="shared" si="20"/>
        <v>4.2261965808161692E-4</v>
      </c>
      <c r="L350" s="219">
        <f t="shared" si="23"/>
        <v>0</v>
      </c>
      <c r="M350" s="219">
        <f t="shared" si="21"/>
        <v>0</v>
      </c>
    </row>
    <row r="351" spans="1:13" x14ac:dyDescent="0.35">
      <c r="A351" s="215">
        <v>113851</v>
      </c>
      <c r="B351" s="215" t="s">
        <v>608</v>
      </c>
      <c r="C351" s="215" t="s">
        <v>136</v>
      </c>
      <c r="D351" s="215" t="s">
        <v>137</v>
      </c>
      <c r="E351" s="207">
        <v>196</v>
      </c>
      <c r="F351" s="207"/>
      <c r="G351" s="207"/>
      <c r="H351" s="207"/>
      <c r="J351" s="219">
        <f t="shared" si="22"/>
        <v>0</v>
      </c>
      <c r="K351" s="219">
        <f t="shared" si="20"/>
        <v>1.2661023218703129E-6</v>
      </c>
      <c r="L351" s="219">
        <f t="shared" si="23"/>
        <v>0</v>
      </c>
      <c r="M351" s="219">
        <f t="shared" si="21"/>
        <v>0</v>
      </c>
    </row>
    <row r="352" spans="1:13" x14ac:dyDescent="0.35">
      <c r="A352" s="215">
        <v>113861</v>
      </c>
      <c r="B352" s="215" t="s">
        <v>893</v>
      </c>
      <c r="C352" s="215" t="s">
        <v>207</v>
      </c>
      <c r="D352" s="215" t="s">
        <v>208</v>
      </c>
      <c r="E352" s="207">
        <v>166.08</v>
      </c>
      <c r="F352" s="207"/>
      <c r="G352" s="207"/>
      <c r="H352" s="207"/>
      <c r="J352" s="219">
        <f t="shared" si="22"/>
        <v>0</v>
      </c>
      <c r="K352" s="219">
        <f t="shared" si="20"/>
        <v>1.0728279266133753E-6</v>
      </c>
      <c r="L352" s="219">
        <f t="shared" si="23"/>
        <v>0</v>
      </c>
      <c r="M352" s="219">
        <f t="shared" si="21"/>
        <v>0</v>
      </c>
    </row>
    <row r="353" spans="1:13" x14ac:dyDescent="0.35">
      <c r="A353" s="215">
        <v>113913</v>
      </c>
      <c r="B353" s="215" t="s">
        <v>232</v>
      </c>
      <c r="C353" s="215" t="s">
        <v>136</v>
      </c>
      <c r="D353" s="215" t="s">
        <v>137</v>
      </c>
      <c r="E353" s="207">
        <v>138</v>
      </c>
      <c r="F353" s="207"/>
      <c r="G353" s="207"/>
      <c r="H353" s="207"/>
      <c r="J353" s="219">
        <f t="shared" si="22"/>
        <v>0</v>
      </c>
      <c r="K353" s="219">
        <f t="shared" si="20"/>
        <v>8.9143938988828144E-7</v>
      </c>
      <c r="L353" s="219">
        <f t="shared" si="23"/>
        <v>0</v>
      </c>
      <c r="M353" s="219">
        <f t="shared" si="21"/>
        <v>0</v>
      </c>
    </row>
    <row r="354" spans="1:13" x14ac:dyDescent="0.35">
      <c r="A354" s="215">
        <v>114110</v>
      </c>
      <c r="B354" s="215" t="s">
        <v>233</v>
      </c>
      <c r="C354" s="215" t="s">
        <v>13</v>
      </c>
      <c r="D354" s="215" t="s">
        <v>14</v>
      </c>
      <c r="E354" s="207"/>
      <c r="F354" s="207">
        <v>897</v>
      </c>
      <c r="G354" s="207"/>
      <c r="H354" s="207"/>
      <c r="J354" s="219">
        <f t="shared" si="22"/>
        <v>0</v>
      </c>
      <c r="K354" s="219">
        <f t="shared" si="20"/>
        <v>0</v>
      </c>
      <c r="L354" s="219">
        <f t="shared" si="23"/>
        <v>0</v>
      </c>
      <c r="M354" s="219">
        <f t="shared" si="21"/>
        <v>6.5517292002141498E-6</v>
      </c>
    </row>
    <row r="355" spans="1:13" x14ac:dyDescent="0.35">
      <c r="A355" s="215">
        <v>114130</v>
      </c>
      <c r="B355" s="215" t="s">
        <v>234</v>
      </c>
      <c r="C355" s="215" t="s">
        <v>136</v>
      </c>
      <c r="D355" s="215" t="s">
        <v>137</v>
      </c>
      <c r="E355" s="207">
        <v>-16611.28</v>
      </c>
      <c r="F355" s="207"/>
      <c r="G355" s="207"/>
      <c r="H355" s="207"/>
      <c r="J355" s="219">
        <f t="shared" si="22"/>
        <v>0</v>
      </c>
      <c r="K355" s="219">
        <f t="shared" si="20"/>
        <v>-1.0730398049611168E-4</v>
      </c>
      <c r="L355" s="219">
        <f t="shared" si="23"/>
        <v>0</v>
      </c>
      <c r="M355" s="219">
        <f t="shared" si="21"/>
        <v>0</v>
      </c>
    </row>
    <row r="356" spans="1:13" x14ac:dyDescent="0.35">
      <c r="A356" s="215">
        <v>114365</v>
      </c>
      <c r="B356" s="215" t="s">
        <v>666</v>
      </c>
      <c r="C356" s="215" t="s">
        <v>98</v>
      </c>
      <c r="D356" s="215" t="s">
        <v>99</v>
      </c>
      <c r="E356" s="207"/>
      <c r="F356" s="207">
        <v>9</v>
      </c>
      <c r="G356" s="207"/>
      <c r="H356" s="207"/>
      <c r="J356" s="219">
        <f t="shared" si="22"/>
        <v>0</v>
      </c>
      <c r="K356" s="219">
        <f t="shared" si="20"/>
        <v>0</v>
      </c>
      <c r="L356" s="219">
        <f t="shared" si="23"/>
        <v>0</v>
      </c>
      <c r="M356" s="219">
        <f t="shared" si="21"/>
        <v>6.5736413380075082E-8</v>
      </c>
    </row>
    <row r="357" spans="1:13" x14ac:dyDescent="0.35">
      <c r="A357" s="215">
        <v>114793</v>
      </c>
      <c r="B357" s="215" t="s">
        <v>235</v>
      </c>
      <c r="C357" s="215" t="s">
        <v>77</v>
      </c>
      <c r="D357" s="215" t="s">
        <v>78</v>
      </c>
      <c r="E357" s="207">
        <v>-2</v>
      </c>
      <c r="F357" s="207"/>
      <c r="G357" s="207"/>
      <c r="H357" s="207"/>
      <c r="J357" s="219">
        <f t="shared" si="22"/>
        <v>0</v>
      </c>
      <c r="K357" s="219">
        <f t="shared" si="20"/>
        <v>-1.2919411447656254E-8</v>
      </c>
      <c r="L357" s="219">
        <f t="shared" si="23"/>
        <v>0</v>
      </c>
      <c r="M357" s="219">
        <f t="shared" si="21"/>
        <v>0</v>
      </c>
    </row>
    <row r="358" spans="1:13" x14ac:dyDescent="0.35">
      <c r="A358" s="215">
        <v>114808</v>
      </c>
      <c r="B358" s="215" t="s">
        <v>894</v>
      </c>
      <c r="C358" s="215" t="s">
        <v>98</v>
      </c>
      <c r="D358" s="215" t="s">
        <v>99</v>
      </c>
      <c r="E358" s="207">
        <v>734.5</v>
      </c>
      <c r="F358" s="207"/>
      <c r="G358" s="207"/>
      <c r="H358" s="207"/>
      <c r="J358" s="219">
        <f t="shared" si="22"/>
        <v>0</v>
      </c>
      <c r="K358" s="219">
        <f t="shared" si="20"/>
        <v>4.7446538541517588E-6</v>
      </c>
      <c r="L358" s="219">
        <f t="shared" si="23"/>
        <v>0</v>
      </c>
      <c r="M358" s="219">
        <f t="shared" si="21"/>
        <v>0</v>
      </c>
    </row>
    <row r="359" spans="1:13" x14ac:dyDescent="0.35">
      <c r="A359" s="215">
        <v>114885</v>
      </c>
      <c r="B359" s="215" t="s">
        <v>609</v>
      </c>
      <c r="C359" s="215" t="s">
        <v>136</v>
      </c>
      <c r="D359" s="215" t="s">
        <v>137</v>
      </c>
      <c r="E359" s="207">
        <v>4598709.67</v>
      </c>
      <c r="F359" s="207"/>
      <c r="G359" s="207"/>
      <c r="H359" s="207"/>
      <c r="J359" s="219">
        <f t="shared" si="22"/>
        <v>0</v>
      </c>
      <c r="K359" s="219">
        <f t="shared" si="20"/>
        <v>2.9706311177522756E-2</v>
      </c>
      <c r="L359" s="219">
        <f t="shared" si="23"/>
        <v>0</v>
      </c>
      <c r="M359" s="219">
        <f t="shared" si="21"/>
        <v>0</v>
      </c>
    </row>
    <row r="360" spans="1:13" x14ac:dyDescent="0.35">
      <c r="A360" s="215">
        <v>114959</v>
      </c>
      <c r="B360" s="215" t="s">
        <v>236</v>
      </c>
      <c r="C360" s="215" t="s">
        <v>24</v>
      </c>
      <c r="D360" s="215" t="s">
        <v>25</v>
      </c>
      <c r="E360" s="207">
        <v>408145.68</v>
      </c>
      <c r="F360" s="207"/>
      <c r="G360" s="207">
        <v>-31515.87</v>
      </c>
      <c r="H360" s="207"/>
      <c r="J360" s="219">
        <f t="shared" si="22"/>
        <v>7.7217208326203518E-2</v>
      </c>
      <c r="K360" s="219">
        <f t="shared" si="20"/>
        <v>2.636500985251723E-3</v>
      </c>
      <c r="L360" s="219">
        <f t="shared" si="23"/>
        <v>0</v>
      </c>
      <c r="M360" s="219">
        <f t="shared" si="21"/>
        <v>0</v>
      </c>
    </row>
    <row r="361" spans="1:13" x14ac:dyDescent="0.35">
      <c r="A361" s="215">
        <v>115025</v>
      </c>
      <c r="B361" s="215" t="s">
        <v>237</v>
      </c>
      <c r="C361" s="215" t="s">
        <v>64</v>
      </c>
      <c r="D361" s="215" t="s">
        <v>65</v>
      </c>
      <c r="E361" s="207"/>
      <c r="F361" s="207">
        <v>14174.1</v>
      </c>
      <c r="G361" s="207"/>
      <c r="H361" s="207"/>
      <c r="J361" s="219">
        <f t="shared" si="22"/>
        <v>0</v>
      </c>
      <c r="K361" s="219">
        <f t="shared" si="20"/>
        <v>0</v>
      </c>
      <c r="L361" s="219">
        <f t="shared" si="23"/>
        <v>0</v>
      </c>
      <c r="M361" s="219">
        <f t="shared" si="21"/>
        <v>1.0352827743228025E-4</v>
      </c>
    </row>
    <row r="362" spans="1:13" x14ac:dyDescent="0.35">
      <c r="A362" s="215">
        <v>115062</v>
      </c>
      <c r="B362" s="215" t="s">
        <v>895</v>
      </c>
      <c r="C362" s="215" t="s">
        <v>24</v>
      </c>
      <c r="D362" s="215" t="s">
        <v>25</v>
      </c>
      <c r="E362" s="207">
        <v>247832.79</v>
      </c>
      <c r="F362" s="207"/>
      <c r="G362" s="207"/>
      <c r="H362" s="207"/>
      <c r="J362" s="219">
        <f t="shared" si="22"/>
        <v>0</v>
      </c>
      <c r="K362" s="219">
        <f t="shared" si="20"/>
        <v>1.6009268921152941E-3</v>
      </c>
      <c r="L362" s="219">
        <f t="shared" si="23"/>
        <v>0</v>
      </c>
      <c r="M362" s="219">
        <f t="shared" si="21"/>
        <v>0</v>
      </c>
    </row>
    <row r="363" spans="1:13" x14ac:dyDescent="0.35">
      <c r="A363" s="215">
        <v>115069</v>
      </c>
      <c r="B363" s="215" t="s">
        <v>674</v>
      </c>
      <c r="C363" s="215" t="s">
        <v>60</v>
      </c>
      <c r="D363" s="215" t="s">
        <v>61</v>
      </c>
      <c r="E363" s="207"/>
      <c r="F363" s="207">
        <v>-50</v>
      </c>
      <c r="G363" s="207"/>
      <c r="H363" s="207"/>
      <c r="J363" s="219">
        <f t="shared" si="22"/>
        <v>0</v>
      </c>
      <c r="K363" s="219">
        <f t="shared" si="20"/>
        <v>0</v>
      </c>
      <c r="L363" s="219">
        <f t="shared" si="23"/>
        <v>0</v>
      </c>
      <c r="M363" s="219">
        <f t="shared" si="21"/>
        <v>-3.6520229655597266E-7</v>
      </c>
    </row>
    <row r="364" spans="1:13" x14ac:dyDescent="0.35">
      <c r="A364" s="215">
        <v>115138</v>
      </c>
      <c r="B364" s="215" t="s">
        <v>238</v>
      </c>
      <c r="C364" s="215" t="s">
        <v>29</v>
      </c>
      <c r="D364" s="215" t="s">
        <v>30</v>
      </c>
      <c r="E364" s="207">
        <v>189444.81</v>
      </c>
      <c r="F364" s="207"/>
      <c r="G364" s="207">
        <v>-7436.49</v>
      </c>
      <c r="H364" s="207"/>
      <c r="J364" s="219">
        <f t="shared" si="22"/>
        <v>3.9254123667995973E-2</v>
      </c>
      <c r="K364" s="219">
        <f t="shared" si="20"/>
        <v>1.2237577235065318E-3</v>
      </c>
      <c r="L364" s="219">
        <f t="shared" si="23"/>
        <v>0</v>
      </c>
      <c r="M364" s="219">
        <f t="shared" si="21"/>
        <v>0</v>
      </c>
    </row>
    <row r="365" spans="1:13" x14ac:dyDescent="0.35">
      <c r="A365" s="215">
        <v>115209</v>
      </c>
      <c r="B365" s="215" t="s">
        <v>239</v>
      </c>
      <c r="C365" s="215" t="s">
        <v>24</v>
      </c>
      <c r="D365" s="215" t="s">
        <v>25</v>
      </c>
      <c r="E365" s="207">
        <v>-11270.74</v>
      </c>
      <c r="F365" s="207"/>
      <c r="G365" s="207">
        <v>-2860.33</v>
      </c>
      <c r="H365" s="207"/>
      <c r="J365" s="219">
        <f t="shared" si="22"/>
        <v>-0.25378369122169442</v>
      </c>
      <c r="K365" s="219">
        <f t="shared" si="20"/>
        <v>-7.2805663689778623E-5</v>
      </c>
      <c r="L365" s="219">
        <f t="shared" si="23"/>
        <v>0</v>
      </c>
      <c r="M365" s="219">
        <f t="shared" si="21"/>
        <v>0</v>
      </c>
    </row>
    <row r="366" spans="1:13" x14ac:dyDescent="0.35">
      <c r="A366" s="215">
        <v>115275</v>
      </c>
      <c r="B366" s="215" t="s">
        <v>240</v>
      </c>
      <c r="C366" s="215" t="s">
        <v>77</v>
      </c>
      <c r="D366" s="215" t="s">
        <v>78</v>
      </c>
      <c r="E366" s="207">
        <v>5910.27</v>
      </c>
      <c r="F366" s="207"/>
      <c r="G366" s="207"/>
      <c r="H366" s="207"/>
      <c r="J366" s="219">
        <f t="shared" si="22"/>
        <v>0</v>
      </c>
      <c r="K366" s="219">
        <f t="shared" si="20"/>
        <v>3.8178604948369663E-5</v>
      </c>
      <c r="L366" s="219">
        <f t="shared" si="23"/>
        <v>0</v>
      </c>
      <c r="M366" s="219">
        <f t="shared" si="21"/>
        <v>0</v>
      </c>
    </row>
    <row r="367" spans="1:13" x14ac:dyDescent="0.35">
      <c r="A367" s="215">
        <v>115335</v>
      </c>
      <c r="B367" s="215" t="s">
        <v>241</v>
      </c>
      <c r="C367" s="215" t="s">
        <v>120</v>
      </c>
      <c r="D367" s="215" t="s">
        <v>121</v>
      </c>
      <c r="E367" s="207">
        <v>721928.39</v>
      </c>
      <c r="F367" s="207"/>
      <c r="G367" s="207">
        <v>-95822.86</v>
      </c>
      <c r="H367" s="207"/>
      <c r="J367" s="219">
        <f t="shared" si="22"/>
        <v>0.13273180737496693</v>
      </c>
      <c r="K367" s="219">
        <f t="shared" si="20"/>
        <v>4.6634449530770245E-3</v>
      </c>
      <c r="L367" s="219">
        <f t="shared" si="23"/>
        <v>0</v>
      </c>
      <c r="M367" s="219">
        <f t="shared" si="21"/>
        <v>0</v>
      </c>
    </row>
    <row r="368" spans="1:13" x14ac:dyDescent="0.35">
      <c r="A368" s="215">
        <v>115369</v>
      </c>
      <c r="B368" s="215" t="s">
        <v>663</v>
      </c>
      <c r="C368" s="215" t="s">
        <v>136</v>
      </c>
      <c r="D368" s="215" t="s">
        <v>137</v>
      </c>
      <c r="E368" s="207">
        <v>-695.72</v>
      </c>
      <c r="F368" s="207"/>
      <c r="G368" s="207"/>
      <c r="H368" s="207"/>
      <c r="J368" s="219">
        <f t="shared" si="22"/>
        <v>0</v>
      </c>
      <c r="K368" s="219">
        <f t="shared" si="20"/>
        <v>-4.4941464661817043E-6</v>
      </c>
      <c r="L368" s="219">
        <f t="shared" si="23"/>
        <v>0</v>
      </c>
      <c r="M368" s="219">
        <f t="shared" si="21"/>
        <v>0</v>
      </c>
    </row>
    <row r="369" spans="1:13" x14ac:dyDescent="0.35">
      <c r="A369" s="215">
        <v>115371</v>
      </c>
      <c r="B369" s="215" t="s">
        <v>242</v>
      </c>
      <c r="C369" s="215" t="s">
        <v>77</v>
      </c>
      <c r="D369" s="215" t="s">
        <v>78</v>
      </c>
      <c r="E369" s="207">
        <v>332231.39</v>
      </c>
      <c r="F369" s="207"/>
      <c r="G369" s="207"/>
      <c r="H369" s="207"/>
      <c r="J369" s="219">
        <f t="shared" si="22"/>
        <v>0</v>
      </c>
      <c r="K369" s="219">
        <f t="shared" si="20"/>
        <v>2.1461170116183746E-3</v>
      </c>
      <c r="L369" s="219">
        <f t="shared" si="23"/>
        <v>0</v>
      </c>
      <c r="M369" s="219">
        <f t="shared" si="21"/>
        <v>0</v>
      </c>
    </row>
    <row r="370" spans="1:13" x14ac:dyDescent="0.35">
      <c r="A370" s="215">
        <v>115408</v>
      </c>
      <c r="B370" s="215" t="s">
        <v>463</v>
      </c>
      <c r="C370" s="215" t="s">
        <v>24</v>
      </c>
      <c r="D370" s="215" t="s">
        <v>25</v>
      </c>
      <c r="E370" s="207">
        <v>381894.49</v>
      </c>
      <c r="F370" s="207"/>
      <c r="G370" s="207">
        <v>-24166.04</v>
      </c>
      <c r="H370" s="207"/>
      <c r="J370" s="219">
        <f t="shared" si="22"/>
        <v>6.327936284181529E-2</v>
      </c>
      <c r="K370" s="219">
        <f t="shared" si="20"/>
        <v>2.4669260229514232E-3</v>
      </c>
      <c r="L370" s="219">
        <f t="shared" si="23"/>
        <v>0</v>
      </c>
      <c r="M370" s="219">
        <f t="shared" si="21"/>
        <v>0</v>
      </c>
    </row>
    <row r="371" spans="1:13" x14ac:dyDescent="0.35">
      <c r="A371" s="215">
        <v>115517</v>
      </c>
      <c r="B371" s="215" t="s">
        <v>896</v>
      </c>
      <c r="C371" s="215" t="s">
        <v>136</v>
      </c>
      <c r="D371" s="215" t="s">
        <v>137</v>
      </c>
      <c r="E371" s="207">
        <v>498.27</v>
      </c>
      <c r="F371" s="207"/>
      <c r="G371" s="207"/>
      <c r="H371" s="207"/>
      <c r="J371" s="219">
        <f t="shared" si="22"/>
        <v>0</v>
      </c>
      <c r="K371" s="219">
        <f t="shared" si="20"/>
        <v>3.2186775710118405E-6</v>
      </c>
      <c r="L371" s="219">
        <f t="shared" si="23"/>
        <v>0</v>
      </c>
      <c r="M371" s="219">
        <f t="shared" si="21"/>
        <v>0</v>
      </c>
    </row>
    <row r="372" spans="1:13" x14ac:dyDescent="0.35">
      <c r="A372" s="215">
        <v>115533</v>
      </c>
      <c r="B372" s="215" t="s">
        <v>897</v>
      </c>
      <c r="C372" s="215" t="s">
        <v>123</v>
      </c>
      <c r="D372" s="215" t="s">
        <v>124</v>
      </c>
      <c r="E372" s="207"/>
      <c r="F372" s="207">
        <v>285000</v>
      </c>
      <c r="G372" s="207"/>
      <c r="H372" s="207">
        <v>-25000</v>
      </c>
      <c r="J372" s="219">
        <f t="shared" si="22"/>
        <v>0</v>
      </c>
      <c r="K372" s="219">
        <f t="shared" si="20"/>
        <v>0</v>
      </c>
      <c r="L372" s="219">
        <f t="shared" si="23"/>
        <v>8.771929824561403E-2</v>
      </c>
      <c r="M372" s="219">
        <f t="shared" si="21"/>
        <v>2.081653090369044E-3</v>
      </c>
    </row>
    <row r="373" spans="1:13" x14ac:dyDescent="0.35">
      <c r="A373" s="215">
        <v>115663</v>
      </c>
      <c r="B373" s="215" t="s">
        <v>898</v>
      </c>
      <c r="C373" s="215" t="s">
        <v>136</v>
      </c>
      <c r="D373" s="215" t="s">
        <v>137</v>
      </c>
      <c r="E373" s="207">
        <v>332.17</v>
      </c>
      <c r="F373" s="207"/>
      <c r="G373" s="207"/>
      <c r="H373" s="207"/>
      <c r="J373" s="219">
        <f t="shared" si="22"/>
        <v>0</v>
      </c>
      <c r="K373" s="219">
        <f t="shared" si="20"/>
        <v>2.1457204502839889E-6</v>
      </c>
      <c r="L373" s="219">
        <f t="shared" si="23"/>
        <v>0</v>
      </c>
      <c r="M373" s="219">
        <f t="shared" si="21"/>
        <v>0</v>
      </c>
    </row>
    <row r="374" spans="1:13" x14ac:dyDescent="0.35">
      <c r="A374" s="215">
        <v>115809</v>
      </c>
      <c r="B374" s="215" t="s">
        <v>243</v>
      </c>
      <c r="C374" s="215" t="s">
        <v>136</v>
      </c>
      <c r="D374" s="215" t="s">
        <v>137</v>
      </c>
      <c r="E374" s="207">
        <v>-78774.86</v>
      </c>
      <c r="F374" s="207"/>
      <c r="G374" s="207"/>
      <c r="H374" s="207"/>
      <c r="J374" s="219">
        <f t="shared" si="22"/>
        <v>0</v>
      </c>
      <c r="K374" s="219">
        <f t="shared" si="20"/>
        <v>-5.0886241403575935E-4</v>
      </c>
      <c r="L374" s="219">
        <f t="shared" si="23"/>
        <v>0</v>
      </c>
      <c r="M374" s="219">
        <f t="shared" si="21"/>
        <v>0</v>
      </c>
    </row>
    <row r="375" spans="1:13" x14ac:dyDescent="0.35">
      <c r="A375" s="215">
        <v>115834</v>
      </c>
      <c r="B375" s="215" t="s">
        <v>899</v>
      </c>
      <c r="C375" s="215" t="s">
        <v>24</v>
      </c>
      <c r="D375" s="215" t="s">
        <v>25</v>
      </c>
      <c r="E375" s="207">
        <v>625</v>
      </c>
      <c r="F375" s="207"/>
      <c r="G375" s="207"/>
      <c r="H375" s="207"/>
      <c r="J375" s="219">
        <f t="shared" si="22"/>
        <v>0</v>
      </c>
      <c r="K375" s="219">
        <f t="shared" si="20"/>
        <v>4.0373160773925795E-6</v>
      </c>
      <c r="L375" s="219">
        <f t="shared" si="23"/>
        <v>0</v>
      </c>
      <c r="M375" s="219">
        <f t="shared" si="21"/>
        <v>0</v>
      </c>
    </row>
    <row r="376" spans="1:13" x14ac:dyDescent="0.35">
      <c r="A376" s="215">
        <v>115849</v>
      </c>
      <c r="B376" s="215" t="s">
        <v>244</v>
      </c>
      <c r="C376" s="215" t="s">
        <v>136</v>
      </c>
      <c r="D376" s="215" t="s">
        <v>137</v>
      </c>
      <c r="E376" s="207">
        <v>2776.94</v>
      </c>
      <c r="F376" s="207"/>
      <c r="G376" s="207"/>
      <c r="H376" s="207"/>
      <c r="J376" s="219">
        <f t="shared" si="22"/>
        <v>0</v>
      </c>
      <c r="K376" s="219">
        <f t="shared" si="20"/>
        <v>1.7938215212727278E-5</v>
      </c>
      <c r="L376" s="219">
        <f t="shared" si="23"/>
        <v>0</v>
      </c>
      <c r="M376" s="219">
        <f t="shared" si="21"/>
        <v>0</v>
      </c>
    </row>
    <row r="377" spans="1:13" x14ac:dyDescent="0.35">
      <c r="A377" s="215">
        <v>117931</v>
      </c>
      <c r="B377" s="215" t="s">
        <v>248</v>
      </c>
      <c r="C377" s="215" t="s">
        <v>24</v>
      </c>
      <c r="D377" s="215" t="s">
        <v>25</v>
      </c>
      <c r="E377" s="207">
        <v>618</v>
      </c>
      <c r="F377" s="207"/>
      <c r="G377" s="207">
        <v>-104</v>
      </c>
      <c r="H377" s="207"/>
      <c r="J377" s="219">
        <f t="shared" si="22"/>
        <v>0.16828478964401294</v>
      </c>
      <c r="K377" s="219">
        <f t="shared" si="20"/>
        <v>3.9920981373257822E-6</v>
      </c>
      <c r="L377" s="219">
        <f t="shared" si="23"/>
        <v>0</v>
      </c>
      <c r="M377" s="219">
        <f t="shared" si="21"/>
        <v>0</v>
      </c>
    </row>
    <row r="378" spans="1:13" x14ac:dyDescent="0.35">
      <c r="A378" s="215">
        <v>117971</v>
      </c>
      <c r="B378" s="215" t="s">
        <v>249</v>
      </c>
      <c r="C378" s="215" t="s">
        <v>98</v>
      </c>
      <c r="D378" s="215" t="s">
        <v>99</v>
      </c>
      <c r="E378" s="207"/>
      <c r="F378" s="207">
        <v>135.93</v>
      </c>
      <c r="G378" s="207"/>
      <c r="H378" s="207"/>
      <c r="J378" s="219">
        <f t="shared" si="22"/>
        <v>0</v>
      </c>
      <c r="K378" s="219">
        <f t="shared" si="20"/>
        <v>0</v>
      </c>
      <c r="L378" s="219">
        <f t="shared" si="23"/>
        <v>0</v>
      </c>
      <c r="M378" s="219">
        <f t="shared" si="21"/>
        <v>9.9283896341706742E-7</v>
      </c>
    </row>
    <row r="379" spans="1:13" x14ac:dyDescent="0.35">
      <c r="A379" s="215">
        <v>117987</v>
      </c>
      <c r="B379" s="215" t="s">
        <v>900</v>
      </c>
      <c r="C379" s="215" t="s">
        <v>136</v>
      </c>
      <c r="D379" s="215" t="s">
        <v>137</v>
      </c>
      <c r="E379" s="207">
        <v>5728</v>
      </c>
      <c r="F379" s="207"/>
      <c r="G379" s="207"/>
      <c r="H379" s="207"/>
      <c r="J379" s="219">
        <f t="shared" si="22"/>
        <v>0</v>
      </c>
      <c r="K379" s="219">
        <f t="shared" si="20"/>
        <v>3.7001194386087508E-5</v>
      </c>
      <c r="L379" s="219">
        <f t="shared" si="23"/>
        <v>0</v>
      </c>
      <c r="M379" s="219">
        <f t="shared" si="21"/>
        <v>0</v>
      </c>
    </row>
    <row r="380" spans="1:13" x14ac:dyDescent="0.35">
      <c r="A380" s="215">
        <v>118069</v>
      </c>
      <c r="B380" s="215" t="s">
        <v>250</v>
      </c>
      <c r="C380" s="215" t="s">
        <v>56</v>
      </c>
      <c r="D380" s="215" t="s">
        <v>57</v>
      </c>
      <c r="E380" s="207"/>
      <c r="F380" s="207">
        <v>30333.9</v>
      </c>
      <c r="G380" s="207"/>
      <c r="H380" s="207"/>
      <c r="J380" s="219">
        <f t="shared" si="22"/>
        <v>0</v>
      </c>
      <c r="K380" s="219">
        <f t="shared" si="20"/>
        <v>0</v>
      </c>
      <c r="L380" s="219">
        <f t="shared" si="23"/>
        <v>0</v>
      </c>
      <c r="M380" s="219">
        <f t="shared" si="21"/>
        <v>2.215601988699844E-4</v>
      </c>
    </row>
    <row r="381" spans="1:13" x14ac:dyDescent="0.35">
      <c r="A381" s="215">
        <v>118071</v>
      </c>
      <c r="B381" s="215" t="s">
        <v>610</v>
      </c>
      <c r="C381" s="215" t="s">
        <v>136</v>
      </c>
      <c r="D381" s="215" t="s">
        <v>137</v>
      </c>
      <c r="E381" s="207">
        <v>128889.75</v>
      </c>
      <c r="F381" s="207"/>
      <c r="G381" s="207"/>
      <c r="H381" s="207"/>
      <c r="J381" s="219">
        <f t="shared" si="22"/>
        <v>0</v>
      </c>
      <c r="K381" s="219">
        <f t="shared" si="20"/>
        <v>8.3258985581777625E-4</v>
      </c>
      <c r="L381" s="219">
        <f t="shared" si="23"/>
        <v>0</v>
      </c>
      <c r="M381" s="219">
        <f t="shared" si="21"/>
        <v>0</v>
      </c>
    </row>
    <row r="382" spans="1:13" x14ac:dyDescent="0.35">
      <c r="A382" s="215">
        <v>118199</v>
      </c>
      <c r="B382" s="215" t="s">
        <v>251</v>
      </c>
      <c r="C382" s="215" t="s">
        <v>77</v>
      </c>
      <c r="D382" s="215" t="s">
        <v>78</v>
      </c>
      <c r="E382" s="207">
        <v>64457.4</v>
      </c>
      <c r="F382" s="207"/>
      <c r="G382" s="207"/>
      <c r="H382" s="207"/>
      <c r="J382" s="219">
        <f t="shared" si="22"/>
        <v>0</v>
      </c>
      <c r="K382" s="219">
        <f t="shared" si="20"/>
        <v>4.1637583572307909E-4</v>
      </c>
      <c r="L382" s="219">
        <f t="shared" si="23"/>
        <v>0</v>
      </c>
      <c r="M382" s="219">
        <f t="shared" si="21"/>
        <v>0</v>
      </c>
    </row>
    <row r="383" spans="1:13" x14ac:dyDescent="0.35">
      <c r="A383" s="215">
        <v>118259</v>
      </c>
      <c r="B383" s="215" t="s">
        <v>252</v>
      </c>
      <c r="C383" s="215" t="s">
        <v>56</v>
      </c>
      <c r="D383" s="215" t="s">
        <v>57</v>
      </c>
      <c r="E383" s="207"/>
      <c r="F383" s="207">
        <v>88024.23</v>
      </c>
      <c r="G383" s="207"/>
      <c r="H383" s="207"/>
      <c r="J383" s="219">
        <f t="shared" si="22"/>
        <v>0</v>
      </c>
      <c r="K383" s="219">
        <f t="shared" si="20"/>
        <v>0</v>
      </c>
      <c r="L383" s="219">
        <f t="shared" si="23"/>
        <v>0</v>
      </c>
      <c r="M383" s="219">
        <f t="shared" si="21"/>
        <v>6.4293301897142289E-4</v>
      </c>
    </row>
    <row r="384" spans="1:13" x14ac:dyDescent="0.35">
      <c r="A384" s="215">
        <v>118390</v>
      </c>
      <c r="B384" s="215" t="s">
        <v>901</v>
      </c>
      <c r="C384" s="215" t="s">
        <v>136</v>
      </c>
      <c r="D384" s="215" t="s">
        <v>137</v>
      </c>
      <c r="E384" s="207">
        <v>8493.9699999999993</v>
      </c>
      <c r="F384" s="207"/>
      <c r="G384" s="207"/>
      <c r="H384" s="207"/>
      <c r="J384" s="219">
        <f t="shared" si="22"/>
        <v>0</v>
      </c>
      <c r="K384" s="219">
        <f t="shared" si="20"/>
        <v>5.486854662702439E-5</v>
      </c>
      <c r="L384" s="219">
        <f t="shared" si="23"/>
        <v>0</v>
      </c>
      <c r="M384" s="219">
        <f t="shared" si="21"/>
        <v>0</v>
      </c>
    </row>
    <row r="385" spans="1:13" x14ac:dyDescent="0.35">
      <c r="A385" s="215">
        <v>118402</v>
      </c>
      <c r="B385" s="215" t="s">
        <v>690</v>
      </c>
      <c r="C385" s="215" t="s">
        <v>136</v>
      </c>
      <c r="D385" s="215" t="s">
        <v>137</v>
      </c>
      <c r="E385" s="207">
        <v>-60</v>
      </c>
      <c r="F385" s="207"/>
      <c r="G385" s="207"/>
      <c r="H385" s="207"/>
      <c r="J385" s="219">
        <f t="shared" si="22"/>
        <v>0</v>
      </c>
      <c r="K385" s="219">
        <f t="shared" si="20"/>
        <v>-3.8758234342968759E-7</v>
      </c>
      <c r="L385" s="219">
        <f t="shared" si="23"/>
        <v>0</v>
      </c>
      <c r="M385" s="219">
        <f t="shared" si="21"/>
        <v>0</v>
      </c>
    </row>
    <row r="386" spans="1:13" x14ac:dyDescent="0.35">
      <c r="A386" s="215">
        <v>118872</v>
      </c>
      <c r="B386" s="215" t="s">
        <v>253</v>
      </c>
      <c r="C386" s="215" t="s">
        <v>123</v>
      </c>
      <c r="D386" s="215" t="s">
        <v>124</v>
      </c>
      <c r="E386" s="207"/>
      <c r="F386" s="207">
        <v>18213.8</v>
      </c>
      <c r="G386" s="207"/>
      <c r="H386" s="207">
        <v>-876.92</v>
      </c>
      <c r="J386" s="219">
        <f t="shared" si="22"/>
        <v>0</v>
      </c>
      <c r="K386" s="219">
        <f t="shared" si="20"/>
        <v>0</v>
      </c>
      <c r="L386" s="219">
        <f t="shared" si="23"/>
        <v>4.814591134194951E-2</v>
      </c>
      <c r="M386" s="219">
        <f t="shared" si="21"/>
        <v>1.330344317802235E-4</v>
      </c>
    </row>
    <row r="387" spans="1:13" x14ac:dyDescent="0.35">
      <c r="A387" s="215">
        <v>118876</v>
      </c>
      <c r="B387" s="215" t="s">
        <v>902</v>
      </c>
      <c r="C387" s="215" t="s">
        <v>24</v>
      </c>
      <c r="D387" s="215" t="s">
        <v>25</v>
      </c>
      <c r="E387" s="207">
        <v>1245.75</v>
      </c>
      <c r="F387" s="207"/>
      <c r="G387" s="207"/>
      <c r="H387" s="207"/>
      <c r="J387" s="219">
        <f t="shared" si="22"/>
        <v>0</v>
      </c>
      <c r="K387" s="219">
        <f t="shared" si="20"/>
        <v>8.0471784054588895E-6</v>
      </c>
      <c r="L387" s="219">
        <f t="shared" si="23"/>
        <v>0</v>
      </c>
      <c r="M387" s="219">
        <f t="shared" si="21"/>
        <v>0</v>
      </c>
    </row>
    <row r="388" spans="1:13" x14ac:dyDescent="0.35">
      <c r="A388" s="215">
        <v>119015</v>
      </c>
      <c r="B388" s="215" t="s">
        <v>903</v>
      </c>
      <c r="C388" s="215" t="s">
        <v>136</v>
      </c>
      <c r="D388" s="215" t="s">
        <v>137</v>
      </c>
      <c r="E388" s="207">
        <v>84944.4</v>
      </c>
      <c r="F388" s="207"/>
      <c r="G388" s="207"/>
      <c r="H388" s="207"/>
      <c r="J388" s="219">
        <f t="shared" si="22"/>
        <v>0</v>
      </c>
      <c r="K388" s="219">
        <f t="shared" si="20"/>
        <v>5.4871582688714585E-4</v>
      </c>
      <c r="L388" s="219">
        <f t="shared" si="23"/>
        <v>0</v>
      </c>
      <c r="M388" s="219">
        <f t="shared" si="21"/>
        <v>0</v>
      </c>
    </row>
    <row r="389" spans="1:13" x14ac:dyDescent="0.35">
      <c r="A389" s="215">
        <v>119019</v>
      </c>
      <c r="B389" s="215" t="s">
        <v>904</v>
      </c>
      <c r="C389" s="215" t="s">
        <v>98</v>
      </c>
      <c r="D389" s="215" t="s">
        <v>99</v>
      </c>
      <c r="E389" s="207"/>
      <c r="F389" s="207">
        <v>123144.5</v>
      </c>
      <c r="G389" s="207"/>
      <c r="H389" s="207">
        <v>-14814.46</v>
      </c>
      <c r="J389" s="219">
        <f t="shared" si="22"/>
        <v>0</v>
      </c>
      <c r="K389" s="219">
        <f t="shared" si="20"/>
        <v>0</v>
      </c>
      <c r="L389" s="219">
        <f t="shared" si="23"/>
        <v>0.12030143449362334</v>
      </c>
      <c r="M389" s="219">
        <f t="shared" si="21"/>
        <v>8.9945308416473956E-4</v>
      </c>
    </row>
    <row r="390" spans="1:13" x14ac:dyDescent="0.35">
      <c r="A390" s="215">
        <v>119021</v>
      </c>
      <c r="B390" s="215" t="s">
        <v>254</v>
      </c>
      <c r="C390" s="215" t="s">
        <v>24</v>
      </c>
      <c r="D390" s="215" t="s">
        <v>25</v>
      </c>
      <c r="E390" s="207">
        <v>870107.86</v>
      </c>
      <c r="F390" s="207">
        <v>50000.04</v>
      </c>
      <c r="G390" s="207">
        <v>-100825.83</v>
      </c>
      <c r="H390" s="207"/>
      <c r="J390" s="219">
        <f t="shared" si="22"/>
        <v>0.11587739248786927</v>
      </c>
      <c r="K390" s="219">
        <f t="shared" si="20"/>
        <v>5.6206407235898422E-3</v>
      </c>
      <c r="L390" s="219">
        <f t="shared" si="23"/>
        <v>0</v>
      </c>
      <c r="M390" s="219">
        <f t="shared" si="21"/>
        <v>3.6520258871780993E-4</v>
      </c>
    </row>
    <row r="391" spans="1:13" x14ac:dyDescent="0.35">
      <c r="A391" s="215">
        <v>119061</v>
      </c>
      <c r="B391" s="215" t="s">
        <v>905</v>
      </c>
      <c r="C391" s="215" t="s">
        <v>64</v>
      </c>
      <c r="D391" s="215" t="s">
        <v>65</v>
      </c>
      <c r="E391" s="207"/>
      <c r="F391" s="207">
        <v>4867.37</v>
      </c>
      <c r="G391" s="207"/>
      <c r="H391" s="207"/>
      <c r="J391" s="219">
        <f t="shared" si="22"/>
        <v>0</v>
      </c>
      <c r="K391" s="219">
        <f t="shared" ref="K391:K454" si="24">E391/$P$2</f>
        <v>0</v>
      </c>
      <c r="L391" s="219">
        <f t="shared" si="23"/>
        <v>0</v>
      </c>
      <c r="M391" s="219">
        <f t="shared" ref="M391:M454" si="25">F391/$Q$2</f>
        <v>3.5551494043752894E-5</v>
      </c>
    </row>
    <row r="392" spans="1:13" x14ac:dyDescent="0.35">
      <c r="A392" s="215">
        <v>119078</v>
      </c>
      <c r="B392" s="215" t="s">
        <v>906</v>
      </c>
      <c r="C392" s="215" t="s">
        <v>136</v>
      </c>
      <c r="D392" s="215" t="s">
        <v>137</v>
      </c>
      <c r="E392" s="207">
        <v>21236.23</v>
      </c>
      <c r="F392" s="207"/>
      <c r="G392" s="207"/>
      <c r="H392" s="207"/>
      <c r="J392" s="219">
        <f t="shared" ref="J392:J455" si="26">IFERROR(-G392/E392,0)</f>
        <v>0</v>
      </c>
      <c r="K392" s="219">
        <f t="shared" si="24"/>
        <v>1.3717979648353057E-4</v>
      </c>
      <c r="L392" s="219">
        <f t="shared" ref="L392:L455" si="27">IFERROR(-H392/F392,0)</f>
        <v>0</v>
      </c>
      <c r="M392" s="219">
        <f t="shared" si="25"/>
        <v>0</v>
      </c>
    </row>
    <row r="393" spans="1:13" x14ac:dyDescent="0.35">
      <c r="A393" s="215">
        <v>119135</v>
      </c>
      <c r="B393" s="215" t="s">
        <v>2155</v>
      </c>
      <c r="C393" s="215" t="s">
        <v>2156</v>
      </c>
      <c r="D393" s="215" t="s">
        <v>401</v>
      </c>
      <c r="E393" s="207">
        <v>32318.81</v>
      </c>
      <c r="F393" s="207"/>
      <c r="G393" s="207">
        <v>-3231.87</v>
      </c>
      <c r="H393" s="207"/>
      <c r="J393" s="219">
        <f t="shared" si="26"/>
        <v>9.9999659640933561E-2</v>
      </c>
      <c r="K393" s="219">
        <f t="shared" si="24"/>
        <v>2.0877000194431371E-4</v>
      </c>
      <c r="L393" s="219">
        <f t="shared" si="27"/>
        <v>0</v>
      </c>
      <c r="M393" s="219">
        <f t="shared" si="25"/>
        <v>0</v>
      </c>
    </row>
    <row r="394" spans="1:13" x14ac:dyDescent="0.35">
      <c r="A394" s="215">
        <v>119140</v>
      </c>
      <c r="B394" s="215" t="s">
        <v>907</v>
      </c>
      <c r="C394" s="215" t="s">
        <v>47</v>
      </c>
      <c r="D394" s="215" t="s">
        <v>48</v>
      </c>
      <c r="E394" s="207"/>
      <c r="F394" s="207">
        <v>44864.75</v>
      </c>
      <c r="G394" s="207"/>
      <c r="H394" s="207"/>
      <c r="J394" s="219">
        <f t="shared" si="26"/>
        <v>0</v>
      </c>
      <c r="K394" s="219">
        <f t="shared" si="24"/>
        <v>0</v>
      </c>
      <c r="L394" s="219">
        <f t="shared" si="27"/>
        <v>0</v>
      </c>
      <c r="M394" s="219">
        <f t="shared" si="25"/>
        <v>3.2769419468819147E-4</v>
      </c>
    </row>
    <row r="395" spans="1:13" x14ac:dyDescent="0.35">
      <c r="A395" s="215">
        <v>119247</v>
      </c>
      <c r="B395" s="215" t="s">
        <v>908</v>
      </c>
      <c r="C395" s="215" t="s">
        <v>98</v>
      </c>
      <c r="D395" s="215" t="s">
        <v>99</v>
      </c>
      <c r="E395" s="207"/>
      <c r="F395" s="207">
        <v>3769.92</v>
      </c>
      <c r="G395" s="207"/>
      <c r="H395" s="207">
        <v>-377.06</v>
      </c>
      <c r="J395" s="219">
        <f t="shared" si="26"/>
        <v>0</v>
      </c>
      <c r="K395" s="219">
        <f t="shared" si="24"/>
        <v>0</v>
      </c>
      <c r="L395" s="219">
        <f t="shared" si="27"/>
        <v>0.10001803751803752</v>
      </c>
      <c r="M395" s="219">
        <f t="shared" si="25"/>
        <v>2.753566883664585E-5</v>
      </c>
    </row>
    <row r="396" spans="1:13" x14ac:dyDescent="0.35">
      <c r="A396" s="215">
        <v>119395</v>
      </c>
      <c r="B396" s="215" t="s">
        <v>909</v>
      </c>
      <c r="C396" s="215" t="s">
        <v>136</v>
      </c>
      <c r="D396" s="215" t="s">
        <v>137</v>
      </c>
      <c r="E396" s="207">
        <v>1529.55</v>
      </c>
      <c r="F396" s="207"/>
      <c r="G396" s="207"/>
      <c r="H396" s="207"/>
      <c r="J396" s="219">
        <f t="shared" si="26"/>
        <v>0</v>
      </c>
      <c r="K396" s="219">
        <f t="shared" si="24"/>
        <v>9.880442889881311E-6</v>
      </c>
      <c r="L396" s="219">
        <f t="shared" si="27"/>
        <v>0</v>
      </c>
      <c r="M396" s="219">
        <f t="shared" si="25"/>
        <v>0</v>
      </c>
    </row>
    <row r="397" spans="1:13" x14ac:dyDescent="0.35">
      <c r="A397" s="215">
        <v>119403</v>
      </c>
      <c r="B397" s="215" t="s">
        <v>910</v>
      </c>
      <c r="C397" s="215" t="s">
        <v>872</v>
      </c>
      <c r="D397" s="215" t="s">
        <v>407</v>
      </c>
      <c r="E397" s="207">
        <v>415.22</v>
      </c>
      <c r="F397" s="207"/>
      <c r="G397" s="207"/>
      <c r="H397" s="207"/>
      <c r="J397" s="219">
        <f t="shared" si="26"/>
        <v>0</v>
      </c>
      <c r="K397" s="219">
        <f t="shared" si="24"/>
        <v>2.6821990106479149E-6</v>
      </c>
      <c r="L397" s="219">
        <f t="shared" si="27"/>
        <v>0</v>
      </c>
      <c r="M397" s="219">
        <f t="shared" si="25"/>
        <v>0</v>
      </c>
    </row>
    <row r="398" spans="1:13" x14ac:dyDescent="0.35">
      <c r="A398" s="215">
        <v>119425</v>
      </c>
      <c r="B398" s="215" t="s">
        <v>911</v>
      </c>
      <c r="C398" s="215" t="s">
        <v>47</v>
      </c>
      <c r="D398" s="215" t="s">
        <v>48</v>
      </c>
      <c r="E398" s="207"/>
      <c r="F398" s="207">
        <v>257</v>
      </c>
      <c r="G398" s="207"/>
      <c r="H398" s="207"/>
      <c r="J398" s="219">
        <f t="shared" si="26"/>
        <v>0</v>
      </c>
      <c r="K398" s="219">
        <f t="shared" si="24"/>
        <v>0</v>
      </c>
      <c r="L398" s="219">
        <f t="shared" si="27"/>
        <v>0</v>
      </c>
      <c r="M398" s="219">
        <f t="shared" si="25"/>
        <v>1.8771398042976994E-6</v>
      </c>
    </row>
    <row r="399" spans="1:13" x14ac:dyDescent="0.35">
      <c r="A399" s="215">
        <v>119434</v>
      </c>
      <c r="B399" s="215" t="s">
        <v>255</v>
      </c>
      <c r="C399" s="215" t="s">
        <v>47</v>
      </c>
      <c r="D399" s="215" t="s">
        <v>48</v>
      </c>
      <c r="E399" s="207"/>
      <c r="F399" s="207">
        <v>1938.02</v>
      </c>
      <c r="G399" s="207"/>
      <c r="H399" s="207"/>
      <c r="J399" s="219">
        <f t="shared" si="26"/>
        <v>0</v>
      </c>
      <c r="K399" s="219">
        <f t="shared" si="24"/>
        <v>0</v>
      </c>
      <c r="L399" s="219">
        <f t="shared" si="27"/>
        <v>0</v>
      </c>
      <c r="M399" s="219">
        <f t="shared" si="25"/>
        <v>1.4155387095428122E-5</v>
      </c>
    </row>
    <row r="400" spans="1:13" x14ac:dyDescent="0.35">
      <c r="A400" s="215">
        <v>119470</v>
      </c>
      <c r="B400" s="215" t="s">
        <v>256</v>
      </c>
      <c r="C400" s="215" t="s">
        <v>56</v>
      </c>
      <c r="D400" s="215" t="s">
        <v>57</v>
      </c>
      <c r="E400" s="207"/>
      <c r="F400" s="207">
        <v>162167.42000000001</v>
      </c>
      <c r="G400" s="207"/>
      <c r="H400" s="207"/>
      <c r="J400" s="219">
        <f t="shared" si="26"/>
        <v>0</v>
      </c>
      <c r="K400" s="219">
        <f t="shared" si="24"/>
        <v>0</v>
      </c>
      <c r="L400" s="219">
        <f t="shared" si="27"/>
        <v>0</v>
      </c>
      <c r="M400" s="219">
        <f t="shared" si="25"/>
        <v>1.1844782842111395E-3</v>
      </c>
    </row>
    <row r="401" spans="1:13" x14ac:dyDescent="0.35">
      <c r="A401" s="215">
        <v>119582</v>
      </c>
      <c r="B401" s="215" t="s">
        <v>257</v>
      </c>
      <c r="C401" s="215" t="s">
        <v>258</v>
      </c>
      <c r="D401" s="215" t="s">
        <v>259</v>
      </c>
      <c r="E401" s="207">
        <v>102085.33</v>
      </c>
      <c r="F401" s="207"/>
      <c r="G401" s="207">
        <v>-4745.17</v>
      </c>
      <c r="H401" s="207"/>
      <c r="J401" s="219">
        <f t="shared" si="26"/>
        <v>4.6482388801603519E-2</v>
      </c>
      <c r="K401" s="219">
        <f t="shared" si="24"/>
        <v>6.5944119051988316E-4</v>
      </c>
      <c r="L401" s="219">
        <f t="shared" si="27"/>
        <v>0</v>
      </c>
      <c r="M401" s="219">
        <f t="shared" si="25"/>
        <v>0</v>
      </c>
    </row>
    <row r="402" spans="1:13" x14ac:dyDescent="0.35">
      <c r="A402" s="215">
        <v>119774</v>
      </c>
      <c r="B402" s="215" t="s">
        <v>260</v>
      </c>
      <c r="C402" s="215" t="s">
        <v>29</v>
      </c>
      <c r="D402" s="215" t="s">
        <v>30</v>
      </c>
      <c r="E402" s="207">
        <v>9157524.1400000006</v>
      </c>
      <c r="F402" s="207"/>
      <c r="G402" s="207">
        <v>-261248.51</v>
      </c>
      <c r="H402" s="207"/>
      <c r="J402" s="219">
        <f t="shared" si="26"/>
        <v>2.8528290617206058E-2</v>
      </c>
      <c r="K402" s="219">
        <f t="shared" si="24"/>
        <v>5.9154911103252245E-2</v>
      </c>
      <c r="L402" s="219">
        <f t="shared" si="27"/>
        <v>0</v>
      </c>
      <c r="M402" s="219">
        <f t="shared" si="25"/>
        <v>0</v>
      </c>
    </row>
    <row r="403" spans="1:13" x14ac:dyDescent="0.35">
      <c r="A403" s="215">
        <v>119789</v>
      </c>
      <c r="B403" s="215" t="s">
        <v>261</v>
      </c>
      <c r="C403" s="215" t="s">
        <v>47</v>
      </c>
      <c r="D403" s="215" t="s">
        <v>48</v>
      </c>
      <c r="E403" s="207"/>
      <c r="F403" s="207">
        <v>717</v>
      </c>
      <c r="G403" s="207"/>
      <c r="H403" s="207"/>
      <c r="J403" s="219">
        <f t="shared" si="26"/>
        <v>0</v>
      </c>
      <c r="K403" s="219">
        <f t="shared" si="24"/>
        <v>0</v>
      </c>
      <c r="L403" s="219">
        <f t="shared" si="27"/>
        <v>0</v>
      </c>
      <c r="M403" s="219">
        <f t="shared" si="25"/>
        <v>5.2370009326126483E-6</v>
      </c>
    </row>
    <row r="404" spans="1:13" x14ac:dyDescent="0.35">
      <c r="A404" s="215">
        <v>119824</v>
      </c>
      <c r="B404" s="215" t="s">
        <v>912</v>
      </c>
      <c r="C404" s="215" t="s">
        <v>98</v>
      </c>
      <c r="D404" s="215" t="s">
        <v>99</v>
      </c>
      <c r="E404" s="207">
        <v>415.15</v>
      </c>
      <c r="F404" s="207"/>
      <c r="G404" s="207"/>
      <c r="H404" s="207"/>
      <c r="J404" s="219">
        <f t="shared" si="26"/>
        <v>0</v>
      </c>
      <c r="K404" s="219">
        <f t="shared" si="24"/>
        <v>2.6817468312472466E-6</v>
      </c>
      <c r="L404" s="219">
        <f t="shared" si="27"/>
        <v>0</v>
      </c>
      <c r="M404" s="219">
        <f t="shared" si="25"/>
        <v>0</v>
      </c>
    </row>
    <row r="405" spans="1:13" x14ac:dyDescent="0.35">
      <c r="A405" s="215">
        <v>119871</v>
      </c>
      <c r="B405" s="215" t="s">
        <v>262</v>
      </c>
      <c r="C405" s="215" t="s">
        <v>136</v>
      </c>
      <c r="D405" s="215" t="s">
        <v>137</v>
      </c>
      <c r="E405" s="207">
        <v>26</v>
      </c>
      <c r="F405" s="207"/>
      <c r="G405" s="207"/>
      <c r="H405" s="207"/>
      <c r="J405" s="219">
        <f t="shared" si="26"/>
        <v>0</v>
      </c>
      <c r="K405" s="219">
        <f t="shared" si="24"/>
        <v>1.6795234881953128E-7</v>
      </c>
      <c r="L405" s="219">
        <f t="shared" si="27"/>
        <v>0</v>
      </c>
      <c r="M405" s="219">
        <f t="shared" si="25"/>
        <v>0</v>
      </c>
    </row>
    <row r="406" spans="1:13" x14ac:dyDescent="0.35">
      <c r="A406" s="215">
        <v>119885</v>
      </c>
      <c r="B406" s="215" t="s">
        <v>263</v>
      </c>
      <c r="C406" s="215" t="s">
        <v>98</v>
      </c>
      <c r="D406" s="215" t="s">
        <v>99</v>
      </c>
      <c r="E406" s="207"/>
      <c r="F406" s="207">
        <v>859.8</v>
      </c>
      <c r="G406" s="207"/>
      <c r="H406" s="207">
        <v>-128.38</v>
      </c>
      <c r="J406" s="219">
        <f t="shared" si="26"/>
        <v>0</v>
      </c>
      <c r="K406" s="219">
        <f t="shared" si="24"/>
        <v>0</v>
      </c>
      <c r="L406" s="219">
        <f t="shared" si="27"/>
        <v>0.14931379390555943</v>
      </c>
      <c r="M406" s="219">
        <f t="shared" si="25"/>
        <v>6.280018691576506E-6</v>
      </c>
    </row>
    <row r="407" spans="1:13" x14ac:dyDescent="0.35">
      <c r="A407" s="215">
        <v>120056</v>
      </c>
      <c r="B407" s="215" t="s">
        <v>264</v>
      </c>
      <c r="C407" s="215" t="s">
        <v>24</v>
      </c>
      <c r="D407" s="215" t="s">
        <v>25</v>
      </c>
      <c r="E407" s="207">
        <v>17158.03</v>
      </c>
      <c r="F407" s="207"/>
      <c r="G407" s="207">
        <v>-1984.5</v>
      </c>
      <c r="H407" s="207"/>
      <c r="J407" s="219">
        <f t="shared" si="26"/>
        <v>0.1156601311455919</v>
      </c>
      <c r="K407" s="219">
        <f t="shared" si="24"/>
        <v>1.1083582460061471E-4</v>
      </c>
      <c r="L407" s="219">
        <f t="shared" si="27"/>
        <v>0</v>
      </c>
      <c r="M407" s="219">
        <f t="shared" si="25"/>
        <v>0</v>
      </c>
    </row>
    <row r="408" spans="1:13" x14ac:dyDescent="0.35">
      <c r="A408" s="215">
        <v>120126</v>
      </c>
      <c r="B408" s="215" t="s">
        <v>913</v>
      </c>
      <c r="C408" s="215" t="s">
        <v>136</v>
      </c>
      <c r="D408" s="215" t="s">
        <v>137</v>
      </c>
      <c r="E408" s="207">
        <v>1328.49</v>
      </c>
      <c r="F408" s="207"/>
      <c r="G408" s="207"/>
      <c r="H408" s="207"/>
      <c r="J408" s="219">
        <f t="shared" si="26"/>
        <v>0</v>
      </c>
      <c r="K408" s="219">
        <f t="shared" si="24"/>
        <v>8.5816544570484281E-6</v>
      </c>
      <c r="L408" s="219">
        <f t="shared" si="27"/>
        <v>0</v>
      </c>
      <c r="M408" s="219">
        <f t="shared" si="25"/>
        <v>0</v>
      </c>
    </row>
    <row r="409" spans="1:13" x14ac:dyDescent="0.35">
      <c r="A409" s="215">
        <v>120254</v>
      </c>
      <c r="B409" s="215" t="s">
        <v>265</v>
      </c>
      <c r="C409" s="215" t="s">
        <v>120</v>
      </c>
      <c r="D409" s="215" t="s">
        <v>121</v>
      </c>
      <c r="E409" s="207">
        <v>-1677.22</v>
      </c>
      <c r="F409" s="207"/>
      <c r="G409" s="207">
        <v>-24.96</v>
      </c>
      <c r="H409" s="207"/>
      <c r="J409" s="219">
        <f t="shared" si="26"/>
        <v>-1.4881768640965408E-2</v>
      </c>
      <c r="K409" s="219">
        <f t="shared" si="24"/>
        <v>-1.0834347634119011E-5</v>
      </c>
      <c r="L409" s="219">
        <f t="shared" si="27"/>
        <v>0</v>
      </c>
      <c r="M409" s="219">
        <f t="shared" si="25"/>
        <v>0</v>
      </c>
    </row>
    <row r="410" spans="1:13" x14ac:dyDescent="0.35">
      <c r="A410" s="215">
        <v>120262</v>
      </c>
      <c r="B410" s="215" t="s">
        <v>439</v>
      </c>
      <c r="C410" s="215" t="s">
        <v>24</v>
      </c>
      <c r="D410" s="215" t="s">
        <v>25</v>
      </c>
      <c r="E410" s="207">
        <v>28035.5</v>
      </c>
      <c r="F410" s="207"/>
      <c r="G410" s="207">
        <v>-1818.8</v>
      </c>
      <c r="H410" s="207"/>
      <c r="J410" s="219">
        <f t="shared" si="26"/>
        <v>6.4874890763496285E-2</v>
      </c>
      <c r="K410" s="219">
        <f t="shared" si="24"/>
        <v>1.8110107982038346E-4</v>
      </c>
      <c r="L410" s="219">
        <f t="shared" si="27"/>
        <v>0</v>
      </c>
      <c r="M410" s="219">
        <f t="shared" si="25"/>
        <v>0</v>
      </c>
    </row>
    <row r="411" spans="1:13" x14ac:dyDescent="0.35">
      <c r="A411" s="215">
        <v>120272</v>
      </c>
      <c r="B411" s="215" t="s">
        <v>266</v>
      </c>
      <c r="C411" s="215" t="s">
        <v>24</v>
      </c>
      <c r="D411" s="215" t="s">
        <v>25</v>
      </c>
      <c r="E411" s="207">
        <v>220979.06</v>
      </c>
      <c r="F411" s="207"/>
      <c r="G411" s="207">
        <v>-30157.759999999998</v>
      </c>
      <c r="H411" s="207"/>
      <c r="J411" s="219">
        <f t="shared" si="26"/>
        <v>0.1364733834961557</v>
      </c>
      <c r="K411" s="219">
        <f t="shared" si="24"/>
        <v>1.4274596987281589E-3</v>
      </c>
      <c r="L411" s="219">
        <f t="shared" si="27"/>
        <v>0</v>
      </c>
      <c r="M411" s="219">
        <f t="shared" si="25"/>
        <v>0</v>
      </c>
    </row>
    <row r="412" spans="1:13" x14ac:dyDescent="0.35">
      <c r="A412" s="215">
        <v>120274</v>
      </c>
      <c r="B412" s="215" t="s">
        <v>267</v>
      </c>
      <c r="C412" s="215" t="s">
        <v>136</v>
      </c>
      <c r="D412" s="215" t="s">
        <v>137</v>
      </c>
      <c r="E412" s="207">
        <v>38</v>
      </c>
      <c r="F412" s="207"/>
      <c r="G412" s="207"/>
      <c r="H412" s="207"/>
      <c r="J412" s="219">
        <f t="shared" si="26"/>
        <v>0</v>
      </c>
      <c r="K412" s="219">
        <f t="shared" si="24"/>
        <v>2.454688175054688E-7</v>
      </c>
      <c r="L412" s="219">
        <f t="shared" si="27"/>
        <v>0</v>
      </c>
      <c r="M412" s="219">
        <f t="shared" si="25"/>
        <v>0</v>
      </c>
    </row>
    <row r="413" spans="1:13" x14ac:dyDescent="0.35">
      <c r="A413" s="215">
        <v>120288</v>
      </c>
      <c r="B413" s="215" t="s">
        <v>665</v>
      </c>
      <c r="C413" s="215" t="s">
        <v>98</v>
      </c>
      <c r="D413" s="215" t="s">
        <v>99</v>
      </c>
      <c r="E413" s="207"/>
      <c r="F413" s="207">
        <v>-26228</v>
      </c>
      <c r="G413" s="207"/>
      <c r="H413" s="207"/>
      <c r="J413" s="219">
        <f t="shared" si="26"/>
        <v>0</v>
      </c>
      <c r="K413" s="219">
        <f t="shared" si="24"/>
        <v>0</v>
      </c>
      <c r="L413" s="219">
        <f t="shared" si="27"/>
        <v>0</v>
      </c>
      <c r="M413" s="219">
        <f t="shared" si="25"/>
        <v>-1.9157051668140102E-4</v>
      </c>
    </row>
    <row r="414" spans="1:13" x14ac:dyDescent="0.35">
      <c r="A414" s="215">
        <v>120406</v>
      </c>
      <c r="B414" s="215" t="s">
        <v>689</v>
      </c>
      <c r="C414" s="215" t="s">
        <v>136</v>
      </c>
      <c r="D414" s="215" t="s">
        <v>137</v>
      </c>
      <c r="E414" s="207">
        <v>-4982</v>
      </c>
      <c r="F414" s="207"/>
      <c r="G414" s="207"/>
      <c r="H414" s="207"/>
      <c r="J414" s="219">
        <f t="shared" si="26"/>
        <v>0</v>
      </c>
      <c r="K414" s="219">
        <f t="shared" si="24"/>
        <v>-3.2182253916111726E-5</v>
      </c>
      <c r="L414" s="219">
        <f t="shared" si="27"/>
        <v>0</v>
      </c>
      <c r="M414" s="219">
        <f t="shared" si="25"/>
        <v>0</v>
      </c>
    </row>
    <row r="415" spans="1:13" x14ac:dyDescent="0.35">
      <c r="A415" s="215">
        <v>120426</v>
      </c>
      <c r="B415" s="215" t="s">
        <v>268</v>
      </c>
      <c r="C415" s="215" t="s">
        <v>77</v>
      </c>
      <c r="D415" s="215" t="s">
        <v>78</v>
      </c>
      <c r="E415" s="207">
        <v>-86967.62</v>
      </c>
      <c r="F415" s="207"/>
      <c r="G415" s="207"/>
      <c r="H415" s="207"/>
      <c r="J415" s="219">
        <f t="shared" si="26"/>
        <v>0</v>
      </c>
      <c r="K415" s="219">
        <f t="shared" si="24"/>
        <v>-5.6178523270170944E-4</v>
      </c>
      <c r="L415" s="219">
        <f t="shared" si="27"/>
        <v>0</v>
      </c>
      <c r="M415" s="219">
        <f t="shared" si="25"/>
        <v>0</v>
      </c>
    </row>
    <row r="416" spans="1:13" x14ac:dyDescent="0.35">
      <c r="A416" s="215">
        <v>120521</v>
      </c>
      <c r="B416" s="215" t="s">
        <v>914</v>
      </c>
      <c r="C416" s="215" t="s">
        <v>136</v>
      </c>
      <c r="D416" s="215" t="s">
        <v>137</v>
      </c>
      <c r="E416" s="207">
        <v>249.99</v>
      </c>
      <c r="F416" s="207"/>
      <c r="G416" s="207"/>
      <c r="H416" s="207"/>
      <c r="J416" s="219">
        <f t="shared" si="26"/>
        <v>0</v>
      </c>
      <c r="K416" s="219">
        <f t="shared" si="24"/>
        <v>1.6148618338997935E-6</v>
      </c>
      <c r="L416" s="219">
        <f t="shared" si="27"/>
        <v>0</v>
      </c>
      <c r="M416" s="219">
        <f t="shared" si="25"/>
        <v>0</v>
      </c>
    </row>
    <row r="417" spans="1:13" x14ac:dyDescent="0.35">
      <c r="A417" s="215">
        <v>120630</v>
      </c>
      <c r="B417" s="215" t="s">
        <v>915</v>
      </c>
      <c r="C417" s="215" t="s">
        <v>24</v>
      </c>
      <c r="D417" s="215" t="s">
        <v>25</v>
      </c>
      <c r="E417" s="207">
        <v>18416.07</v>
      </c>
      <c r="F417" s="207"/>
      <c r="G417" s="207">
        <v>-1045.4000000000001</v>
      </c>
      <c r="H417" s="207"/>
      <c r="J417" s="219">
        <f t="shared" si="26"/>
        <v>5.6765640008970435E-2</v>
      </c>
      <c r="K417" s="219">
        <f t="shared" si="24"/>
        <v>1.1896239278941944E-4</v>
      </c>
      <c r="L417" s="219">
        <f t="shared" si="27"/>
        <v>0</v>
      </c>
      <c r="M417" s="219">
        <f t="shared" si="25"/>
        <v>0</v>
      </c>
    </row>
    <row r="418" spans="1:13" x14ac:dyDescent="0.35">
      <c r="A418" s="215">
        <v>120647</v>
      </c>
      <c r="B418" s="215" t="s">
        <v>269</v>
      </c>
      <c r="C418" s="215" t="s">
        <v>114</v>
      </c>
      <c r="D418" s="215" t="s">
        <v>115</v>
      </c>
      <c r="E418" s="207">
        <v>1220137.5900000001</v>
      </c>
      <c r="F418" s="207"/>
      <c r="G418" s="207">
        <v>-98400.21</v>
      </c>
      <c r="H418" s="207"/>
      <c r="J418" s="219">
        <f t="shared" si="26"/>
        <v>8.0646814594081961E-2</v>
      </c>
      <c r="K418" s="219">
        <f t="shared" si="24"/>
        <v>7.8817297739808573E-3</v>
      </c>
      <c r="L418" s="219">
        <f t="shared" si="27"/>
        <v>0</v>
      </c>
      <c r="M418" s="219">
        <f t="shared" si="25"/>
        <v>0</v>
      </c>
    </row>
    <row r="419" spans="1:13" x14ac:dyDescent="0.35">
      <c r="A419" s="215">
        <v>120681</v>
      </c>
      <c r="B419" s="215" t="s">
        <v>916</v>
      </c>
      <c r="C419" s="215" t="s">
        <v>60</v>
      </c>
      <c r="D419" s="215" t="s">
        <v>61</v>
      </c>
      <c r="E419" s="207"/>
      <c r="F419" s="207">
        <v>54</v>
      </c>
      <c r="G419" s="207"/>
      <c r="H419" s="207"/>
      <c r="J419" s="219">
        <f t="shared" si="26"/>
        <v>0</v>
      </c>
      <c r="K419" s="219">
        <f t="shared" si="24"/>
        <v>0</v>
      </c>
      <c r="L419" s="219">
        <f t="shared" si="27"/>
        <v>0</v>
      </c>
      <c r="M419" s="219">
        <f t="shared" si="25"/>
        <v>3.9441848028045049E-7</v>
      </c>
    </row>
    <row r="420" spans="1:13" x14ac:dyDescent="0.35">
      <c r="A420" s="215">
        <v>120733</v>
      </c>
      <c r="B420" s="215" t="s">
        <v>917</v>
      </c>
      <c r="C420" s="215" t="s">
        <v>136</v>
      </c>
      <c r="D420" s="215" t="s">
        <v>137</v>
      </c>
      <c r="E420" s="207">
        <v>83.03</v>
      </c>
      <c r="F420" s="207"/>
      <c r="G420" s="207"/>
      <c r="H420" s="207"/>
      <c r="J420" s="219">
        <f t="shared" si="26"/>
        <v>0</v>
      </c>
      <c r="K420" s="219">
        <f t="shared" si="24"/>
        <v>5.3634936624944939E-7</v>
      </c>
      <c r="L420" s="219">
        <f t="shared" si="27"/>
        <v>0</v>
      </c>
      <c r="M420" s="219">
        <f t="shared" si="25"/>
        <v>0</v>
      </c>
    </row>
    <row r="421" spans="1:13" x14ac:dyDescent="0.35">
      <c r="A421" s="215">
        <v>120803</v>
      </c>
      <c r="B421" s="215" t="s">
        <v>918</v>
      </c>
      <c r="C421" s="215" t="s">
        <v>24</v>
      </c>
      <c r="D421" s="215" t="s">
        <v>25</v>
      </c>
      <c r="E421" s="207">
        <v>2075.75</v>
      </c>
      <c r="F421" s="207"/>
      <c r="G421" s="207"/>
      <c r="H421" s="207"/>
      <c r="J421" s="219">
        <f t="shared" si="26"/>
        <v>0</v>
      </c>
      <c r="K421" s="219">
        <f t="shared" si="24"/>
        <v>1.3408734156236234E-5</v>
      </c>
      <c r="L421" s="219">
        <f t="shared" si="27"/>
        <v>0</v>
      </c>
      <c r="M421" s="219">
        <f t="shared" si="25"/>
        <v>0</v>
      </c>
    </row>
    <row r="422" spans="1:13" x14ac:dyDescent="0.35">
      <c r="A422" s="215">
        <v>120950</v>
      </c>
      <c r="B422" s="215" t="s">
        <v>919</v>
      </c>
      <c r="C422" s="215" t="s">
        <v>136</v>
      </c>
      <c r="D422" s="215" t="s">
        <v>137</v>
      </c>
      <c r="E422" s="207">
        <v>355.88</v>
      </c>
      <c r="F422" s="207"/>
      <c r="G422" s="207"/>
      <c r="H422" s="207"/>
      <c r="J422" s="219">
        <f t="shared" si="26"/>
        <v>0</v>
      </c>
      <c r="K422" s="219">
        <f t="shared" si="24"/>
        <v>2.2988800729959539E-6</v>
      </c>
      <c r="L422" s="219">
        <f t="shared" si="27"/>
        <v>0</v>
      </c>
      <c r="M422" s="219">
        <f t="shared" si="25"/>
        <v>0</v>
      </c>
    </row>
    <row r="423" spans="1:13" x14ac:dyDescent="0.35">
      <c r="A423" s="215">
        <v>120963</v>
      </c>
      <c r="B423" s="215" t="s">
        <v>461</v>
      </c>
      <c r="C423" s="215" t="s">
        <v>13</v>
      </c>
      <c r="D423" s="215" t="s">
        <v>14</v>
      </c>
      <c r="E423" s="207"/>
      <c r="F423" s="207">
        <v>132706.51</v>
      </c>
      <c r="G423" s="207"/>
      <c r="H423" s="207"/>
      <c r="J423" s="219">
        <f t="shared" si="26"/>
        <v>0</v>
      </c>
      <c r="K423" s="219">
        <f t="shared" si="24"/>
        <v>0</v>
      </c>
      <c r="L423" s="219">
        <f t="shared" si="27"/>
        <v>0</v>
      </c>
      <c r="M423" s="219">
        <f t="shared" si="25"/>
        <v>9.6929444439856308E-4</v>
      </c>
    </row>
    <row r="424" spans="1:13" x14ac:dyDescent="0.35">
      <c r="A424" s="215">
        <v>120965</v>
      </c>
      <c r="B424" s="215" t="s">
        <v>270</v>
      </c>
      <c r="C424" s="215" t="s">
        <v>136</v>
      </c>
      <c r="D424" s="215" t="s">
        <v>137</v>
      </c>
      <c r="E424" s="207">
        <v>33193.42</v>
      </c>
      <c r="F424" s="207"/>
      <c r="G424" s="207"/>
      <c r="H424" s="207"/>
      <c r="J424" s="219">
        <f t="shared" si="26"/>
        <v>0</v>
      </c>
      <c r="K424" s="219">
        <f t="shared" si="24"/>
        <v>2.1441972516743099E-4</v>
      </c>
      <c r="L424" s="219">
        <f t="shared" si="27"/>
        <v>0</v>
      </c>
      <c r="M424" s="219">
        <f t="shared" si="25"/>
        <v>0</v>
      </c>
    </row>
    <row r="425" spans="1:13" x14ac:dyDescent="0.35">
      <c r="A425" s="215">
        <v>120976</v>
      </c>
      <c r="B425" s="215" t="s">
        <v>271</v>
      </c>
      <c r="C425" s="215" t="s">
        <v>47</v>
      </c>
      <c r="D425" s="215" t="s">
        <v>48</v>
      </c>
      <c r="E425" s="207"/>
      <c r="F425" s="207">
        <v>5893.26</v>
      </c>
      <c r="G425" s="207"/>
      <c r="H425" s="207"/>
      <c r="J425" s="219">
        <f t="shared" si="26"/>
        <v>0</v>
      </c>
      <c r="K425" s="219">
        <f t="shared" si="24"/>
        <v>0</v>
      </c>
      <c r="L425" s="219">
        <f t="shared" si="27"/>
        <v>0</v>
      </c>
      <c r="M425" s="219">
        <f t="shared" si="25"/>
        <v>4.3044641724029028E-5</v>
      </c>
    </row>
    <row r="426" spans="1:13" x14ac:dyDescent="0.35">
      <c r="A426" s="215">
        <v>121009</v>
      </c>
      <c r="B426" s="215" t="s">
        <v>272</v>
      </c>
      <c r="C426" s="215" t="s">
        <v>47</v>
      </c>
      <c r="D426" s="215" t="s">
        <v>48</v>
      </c>
      <c r="E426" s="207"/>
      <c r="F426" s="207">
        <v>1071</v>
      </c>
      <c r="G426" s="207"/>
      <c r="H426" s="207"/>
      <c r="J426" s="219">
        <f t="shared" si="26"/>
        <v>0</v>
      </c>
      <c r="K426" s="219">
        <f t="shared" si="24"/>
        <v>0</v>
      </c>
      <c r="L426" s="219">
        <f t="shared" si="27"/>
        <v>0</v>
      </c>
      <c r="M426" s="219">
        <f t="shared" si="25"/>
        <v>7.8226331922289339E-6</v>
      </c>
    </row>
    <row r="427" spans="1:13" x14ac:dyDescent="0.35">
      <c r="A427" s="215">
        <v>121075</v>
      </c>
      <c r="B427" s="215" t="s">
        <v>273</v>
      </c>
      <c r="C427" s="215" t="s">
        <v>136</v>
      </c>
      <c r="D427" s="215" t="s">
        <v>137</v>
      </c>
      <c r="E427" s="207">
        <v>11724.16</v>
      </c>
      <c r="F427" s="207"/>
      <c r="G427" s="207"/>
      <c r="H427" s="207"/>
      <c r="J427" s="219">
        <f t="shared" si="26"/>
        <v>0</v>
      </c>
      <c r="K427" s="219">
        <f t="shared" si="24"/>
        <v>7.5734623459076768E-5</v>
      </c>
      <c r="L427" s="219">
        <f t="shared" si="27"/>
        <v>0</v>
      </c>
      <c r="M427" s="219">
        <f t="shared" si="25"/>
        <v>0</v>
      </c>
    </row>
    <row r="428" spans="1:13" x14ac:dyDescent="0.35">
      <c r="A428" s="215">
        <v>121135</v>
      </c>
      <c r="B428" s="215" t="s">
        <v>274</v>
      </c>
      <c r="C428" s="215" t="s">
        <v>98</v>
      </c>
      <c r="D428" s="215" t="s">
        <v>99</v>
      </c>
      <c r="E428" s="207"/>
      <c r="F428" s="207">
        <v>46058.37</v>
      </c>
      <c r="G428" s="207"/>
      <c r="H428" s="207">
        <v>-7683.75</v>
      </c>
      <c r="J428" s="219">
        <f t="shared" si="26"/>
        <v>0</v>
      </c>
      <c r="K428" s="219">
        <f t="shared" si="24"/>
        <v>0</v>
      </c>
      <c r="L428" s="219">
        <f t="shared" si="27"/>
        <v>0.16682635533997403</v>
      </c>
      <c r="M428" s="219">
        <f t="shared" si="25"/>
        <v>3.3641244999249429E-4</v>
      </c>
    </row>
    <row r="429" spans="1:13" x14ac:dyDescent="0.35">
      <c r="A429" s="215">
        <v>121157</v>
      </c>
      <c r="B429" s="215" t="s">
        <v>275</v>
      </c>
      <c r="C429" s="215" t="s">
        <v>24</v>
      </c>
      <c r="D429" s="215" t="s">
        <v>25</v>
      </c>
      <c r="E429" s="207">
        <v>3089807.24</v>
      </c>
      <c r="F429" s="207"/>
      <c r="G429" s="207">
        <v>-367094.57</v>
      </c>
      <c r="H429" s="207"/>
      <c r="J429" s="219">
        <f t="shared" si="26"/>
        <v>0.1188082431964267</v>
      </c>
      <c r="K429" s="219">
        <f t="shared" si="24"/>
        <v>1.9959245513753589E-2</v>
      </c>
      <c r="L429" s="219">
        <f t="shared" si="27"/>
        <v>0</v>
      </c>
      <c r="M429" s="219">
        <f t="shared" si="25"/>
        <v>0</v>
      </c>
    </row>
    <row r="430" spans="1:13" x14ac:dyDescent="0.35">
      <c r="A430" s="215">
        <v>121249</v>
      </c>
      <c r="B430" s="215" t="s">
        <v>276</v>
      </c>
      <c r="C430" s="215" t="s">
        <v>120</v>
      </c>
      <c r="D430" s="215" t="s">
        <v>121</v>
      </c>
      <c r="E430" s="207">
        <v>27667.24</v>
      </c>
      <c r="F430" s="207"/>
      <c r="G430" s="207">
        <v>-727.65</v>
      </c>
      <c r="H430" s="207"/>
      <c r="J430" s="219">
        <f t="shared" si="26"/>
        <v>2.6300057396400938E-2</v>
      </c>
      <c r="K430" s="219">
        <f t="shared" si="24"/>
        <v>1.787222285905265E-4</v>
      </c>
      <c r="L430" s="219">
        <f t="shared" si="27"/>
        <v>0</v>
      </c>
      <c r="M430" s="219">
        <f t="shared" si="25"/>
        <v>0</v>
      </c>
    </row>
    <row r="431" spans="1:13" x14ac:dyDescent="0.35">
      <c r="A431" s="215">
        <v>121267</v>
      </c>
      <c r="B431" s="215" t="s">
        <v>277</v>
      </c>
      <c r="C431" s="215" t="s">
        <v>24</v>
      </c>
      <c r="D431" s="215" t="s">
        <v>25</v>
      </c>
      <c r="E431" s="207">
        <v>260492.06</v>
      </c>
      <c r="F431" s="207"/>
      <c r="G431" s="207">
        <v>-8657.91</v>
      </c>
      <c r="H431" s="207"/>
      <c r="J431" s="219">
        <f t="shared" si="26"/>
        <v>3.3236752014629542E-2</v>
      </c>
      <c r="K431" s="219">
        <f t="shared" si="24"/>
        <v>1.6827020509937798E-3</v>
      </c>
      <c r="L431" s="219">
        <f t="shared" si="27"/>
        <v>0</v>
      </c>
      <c r="M431" s="219">
        <f t="shared" si="25"/>
        <v>0</v>
      </c>
    </row>
    <row r="432" spans="1:13" x14ac:dyDescent="0.35">
      <c r="A432" s="215">
        <v>121306</v>
      </c>
      <c r="B432" s="215" t="s">
        <v>678</v>
      </c>
      <c r="C432" s="215" t="s">
        <v>136</v>
      </c>
      <c r="D432" s="215" t="s">
        <v>137</v>
      </c>
      <c r="E432" s="207">
        <v>-275</v>
      </c>
      <c r="F432" s="207"/>
      <c r="G432" s="207"/>
      <c r="H432" s="207"/>
      <c r="J432" s="219">
        <f t="shared" si="26"/>
        <v>0</v>
      </c>
      <c r="K432" s="219">
        <f t="shared" si="24"/>
        <v>-1.7764190740527348E-6</v>
      </c>
      <c r="L432" s="219">
        <f t="shared" si="27"/>
        <v>0</v>
      </c>
      <c r="M432" s="219">
        <f t="shared" si="25"/>
        <v>0</v>
      </c>
    </row>
    <row r="433" spans="1:13" x14ac:dyDescent="0.35">
      <c r="A433" s="215">
        <v>121467</v>
      </c>
      <c r="B433" s="215" t="s">
        <v>278</v>
      </c>
      <c r="C433" s="215" t="s">
        <v>136</v>
      </c>
      <c r="D433" s="215" t="s">
        <v>137</v>
      </c>
      <c r="E433" s="207">
        <v>138.93</v>
      </c>
      <c r="F433" s="207"/>
      <c r="G433" s="207"/>
      <c r="H433" s="207"/>
      <c r="J433" s="219">
        <f t="shared" si="26"/>
        <v>0</v>
      </c>
      <c r="K433" s="219">
        <f t="shared" si="24"/>
        <v>8.9744691621144167E-7</v>
      </c>
      <c r="L433" s="219">
        <f t="shared" si="27"/>
        <v>0</v>
      </c>
      <c r="M433" s="219">
        <f t="shared" si="25"/>
        <v>0</v>
      </c>
    </row>
    <row r="434" spans="1:13" x14ac:dyDescent="0.35">
      <c r="A434" s="215">
        <v>121509</v>
      </c>
      <c r="B434" s="215" t="s">
        <v>279</v>
      </c>
      <c r="C434" s="215" t="s">
        <v>77</v>
      </c>
      <c r="D434" s="215" t="s">
        <v>78</v>
      </c>
      <c r="E434" s="207">
        <v>7842.96</v>
      </c>
      <c r="F434" s="207"/>
      <c r="G434" s="207"/>
      <c r="H434" s="207"/>
      <c r="J434" s="219">
        <f t="shared" si="26"/>
        <v>0</v>
      </c>
      <c r="K434" s="219">
        <f t="shared" si="24"/>
        <v>5.0663213603755044E-5</v>
      </c>
      <c r="L434" s="219">
        <f t="shared" si="27"/>
        <v>0</v>
      </c>
      <c r="M434" s="219">
        <f t="shared" si="25"/>
        <v>0</v>
      </c>
    </row>
    <row r="435" spans="1:13" x14ac:dyDescent="0.35">
      <c r="A435" s="215">
        <v>121511</v>
      </c>
      <c r="B435" s="215" t="s">
        <v>280</v>
      </c>
      <c r="C435" s="215" t="s">
        <v>47</v>
      </c>
      <c r="D435" s="215" t="s">
        <v>48</v>
      </c>
      <c r="E435" s="207"/>
      <c r="F435" s="207">
        <v>25341.24</v>
      </c>
      <c r="G435" s="207"/>
      <c r="H435" s="207"/>
      <c r="J435" s="219">
        <f t="shared" si="26"/>
        <v>0</v>
      </c>
      <c r="K435" s="219">
        <f t="shared" si="24"/>
        <v>0</v>
      </c>
      <c r="L435" s="219">
        <f t="shared" si="27"/>
        <v>0</v>
      </c>
      <c r="M435" s="219">
        <f t="shared" si="25"/>
        <v>1.8509358091152155E-4</v>
      </c>
    </row>
    <row r="436" spans="1:13" x14ac:dyDescent="0.35">
      <c r="A436" s="215">
        <v>121575</v>
      </c>
      <c r="B436" s="215" t="s">
        <v>664</v>
      </c>
      <c r="C436" s="215" t="s">
        <v>136</v>
      </c>
      <c r="D436" s="215" t="s">
        <v>137</v>
      </c>
      <c r="E436" s="207">
        <v>223</v>
      </c>
      <c r="F436" s="207"/>
      <c r="G436" s="207"/>
      <c r="H436" s="207"/>
      <c r="J436" s="219">
        <f t="shared" si="26"/>
        <v>0</v>
      </c>
      <c r="K436" s="219">
        <f t="shared" si="24"/>
        <v>1.4405143764136723E-6</v>
      </c>
      <c r="L436" s="219">
        <f t="shared" si="27"/>
        <v>0</v>
      </c>
      <c r="M436" s="219">
        <f t="shared" si="25"/>
        <v>0</v>
      </c>
    </row>
    <row r="437" spans="1:13" x14ac:dyDescent="0.35">
      <c r="A437" s="215">
        <v>121588</v>
      </c>
      <c r="B437" s="215" t="s">
        <v>281</v>
      </c>
      <c r="C437" s="215" t="s">
        <v>207</v>
      </c>
      <c r="D437" s="215" t="s">
        <v>208</v>
      </c>
      <c r="E437" s="207"/>
      <c r="F437" s="207">
        <v>773</v>
      </c>
      <c r="G437" s="207"/>
      <c r="H437" s="207"/>
      <c r="J437" s="219">
        <f t="shared" si="26"/>
        <v>0</v>
      </c>
      <c r="K437" s="219">
        <f t="shared" si="24"/>
        <v>0</v>
      </c>
      <c r="L437" s="219">
        <f t="shared" si="27"/>
        <v>0</v>
      </c>
      <c r="M437" s="219">
        <f t="shared" si="25"/>
        <v>5.646027504755337E-6</v>
      </c>
    </row>
    <row r="438" spans="1:13" x14ac:dyDescent="0.35">
      <c r="A438" s="215">
        <v>121612</v>
      </c>
      <c r="B438" s="215" t="s">
        <v>95</v>
      </c>
      <c r="C438" s="215" t="s">
        <v>77</v>
      </c>
      <c r="D438" s="215" t="s">
        <v>78</v>
      </c>
      <c r="E438" s="207">
        <v>111674.25</v>
      </c>
      <c r="F438" s="207"/>
      <c r="G438" s="207"/>
      <c r="H438" s="207"/>
      <c r="J438" s="219">
        <f t="shared" si="26"/>
        <v>0</v>
      </c>
      <c r="K438" s="219">
        <f t="shared" si="24"/>
        <v>7.2138279192921319E-4</v>
      </c>
      <c r="L438" s="219">
        <f t="shared" si="27"/>
        <v>0</v>
      </c>
      <c r="M438" s="219">
        <f t="shared" si="25"/>
        <v>0</v>
      </c>
    </row>
    <row r="439" spans="1:13" x14ac:dyDescent="0.35">
      <c r="A439" s="215">
        <v>121654</v>
      </c>
      <c r="B439" s="215" t="s">
        <v>282</v>
      </c>
      <c r="C439" s="215" t="s">
        <v>136</v>
      </c>
      <c r="D439" s="215" t="s">
        <v>137</v>
      </c>
      <c r="E439" s="207">
        <v>165247.99</v>
      </c>
      <c r="F439" s="207"/>
      <c r="G439" s="207"/>
      <c r="H439" s="207"/>
      <c r="J439" s="219">
        <f t="shared" si="26"/>
        <v>0</v>
      </c>
      <c r="K439" s="219">
        <f t="shared" si="24"/>
        <v>1.0674533868540929E-3</v>
      </c>
      <c r="L439" s="219">
        <f t="shared" si="27"/>
        <v>0</v>
      </c>
      <c r="M439" s="219">
        <f t="shared" si="25"/>
        <v>0</v>
      </c>
    </row>
    <row r="440" spans="1:13" x14ac:dyDescent="0.35">
      <c r="A440" s="215">
        <v>121685</v>
      </c>
      <c r="B440" s="215" t="s">
        <v>920</v>
      </c>
      <c r="C440" s="215" t="s">
        <v>120</v>
      </c>
      <c r="D440" s="215" t="s">
        <v>121</v>
      </c>
      <c r="E440" s="207">
        <v>830.3</v>
      </c>
      <c r="F440" s="207"/>
      <c r="G440" s="207"/>
      <c r="H440" s="207"/>
      <c r="J440" s="219">
        <f t="shared" si="26"/>
        <v>0</v>
      </c>
      <c r="K440" s="219">
        <f t="shared" si="24"/>
        <v>5.3634936624944932E-6</v>
      </c>
      <c r="L440" s="219">
        <f t="shared" si="27"/>
        <v>0</v>
      </c>
      <c r="M440" s="219">
        <f t="shared" si="25"/>
        <v>0</v>
      </c>
    </row>
    <row r="441" spans="1:13" x14ac:dyDescent="0.35">
      <c r="A441" s="215">
        <v>121713</v>
      </c>
      <c r="B441" s="215" t="s">
        <v>921</v>
      </c>
      <c r="C441" s="215" t="s">
        <v>77</v>
      </c>
      <c r="D441" s="215" t="s">
        <v>78</v>
      </c>
      <c r="E441" s="207">
        <v>1389.73</v>
      </c>
      <c r="F441" s="207"/>
      <c r="G441" s="207"/>
      <c r="H441" s="207"/>
      <c r="J441" s="219">
        <f t="shared" si="26"/>
        <v>0</v>
      </c>
      <c r="K441" s="219">
        <f t="shared" si="24"/>
        <v>8.977246835575663E-6</v>
      </c>
      <c r="L441" s="219">
        <f t="shared" si="27"/>
        <v>0</v>
      </c>
      <c r="M441" s="219">
        <f t="shared" si="25"/>
        <v>0</v>
      </c>
    </row>
    <row r="442" spans="1:13" x14ac:dyDescent="0.35">
      <c r="A442" s="215">
        <v>121815</v>
      </c>
      <c r="B442" s="215" t="s">
        <v>283</v>
      </c>
      <c r="C442" s="215" t="s">
        <v>24</v>
      </c>
      <c r="D442" s="215" t="s">
        <v>25</v>
      </c>
      <c r="E442" s="207">
        <v>69866</v>
      </c>
      <c r="F442" s="207"/>
      <c r="G442" s="207">
        <v>-8448</v>
      </c>
      <c r="H442" s="207"/>
      <c r="J442" s="219">
        <f t="shared" si="26"/>
        <v>0.12091718432427791</v>
      </c>
      <c r="K442" s="219">
        <f t="shared" si="24"/>
        <v>4.5131380010097588E-4</v>
      </c>
      <c r="L442" s="219">
        <f t="shared" si="27"/>
        <v>0</v>
      </c>
      <c r="M442" s="219">
        <f t="shared" si="25"/>
        <v>0</v>
      </c>
    </row>
    <row r="443" spans="1:13" x14ac:dyDescent="0.35">
      <c r="A443" s="215">
        <v>121846</v>
      </c>
      <c r="B443" s="215" t="s">
        <v>284</v>
      </c>
      <c r="C443" s="215" t="s">
        <v>136</v>
      </c>
      <c r="D443" s="215" t="s">
        <v>137</v>
      </c>
      <c r="E443" s="207">
        <v>3787.4</v>
      </c>
      <c r="F443" s="207"/>
      <c r="G443" s="207"/>
      <c r="H443" s="207"/>
      <c r="J443" s="219">
        <f t="shared" si="26"/>
        <v>0</v>
      </c>
      <c r="K443" s="219">
        <f t="shared" si="24"/>
        <v>2.4465489458426647E-5</v>
      </c>
      <c r="L443" s="219">
        <f t="shared" si="27"/>
        <v>0</v>
      </c>
      <c r="M443" s="219">
        <f t="shared" si="25"/>
        <v>0</v>
      </c>
    </row>
    <row r="444" spans="1:13" x14ac:dyDescent="0.35">
      <c r="A444" s="215">
        <v>123803</v>
      </c>
      <c r="B444" s="215" t="s">
        <v>438</v>
      </c>
      <c r="C444" s="215" t="s">
        <v>459</v>
      </c>
      <c r="D444" s="215" t="s">
        <v>460</v>
      </c>
      <c r="E444" s="207">
        <v>-38757</v>
      </c>
      <c r="F444" s="207"/>
      <c r="G444" s="207"/>
      <c r="H444" s="207"/>
      <c r="J444" s="219">
        <f t="shared" si="26"/>
        <v>0</v>
      </c>
      <c r="K444" s="219">
        <f t="shared" si="24"/>
        <v>-2.5035881473840668E-4</v>
      </c>
      <c r="L444" s="219">
        <f t="shared" si="27"/>
        <v>0</v>
      </c>
      <c r="M444" s="219">
        <f t="shared" si="25"/>
        <v>0</v>
      </c>
    </row>
    <row r="445" spans="1:13" x14ac:dyDescent="0.35">
      <c r="A445" s="215">
        <v>123973</v>
      </c>
      <c r="B445" s="215" t="s">
        <v>922</v>
      </c>
      <c r="C445" s="215" t="s">
        <v>77</v>
      </c>
      <c r="D445" s="215" t="s">
        <v>78</v>
      </c>
      <c r="E445" s="207">
        <v>82.1</v>
      </c>
      <c r="F445" s="207"/>
      <c r="G445" s="207"/>
      <c r="H445" s="207"/>
      <c r="J445" s="219">
        <f t="shared" si="26"/>
        <v>0</v>
      </c>
      <c r="K445" s="219">
        <f t="shared" si="24"/>
        <v>5.3034183992628916E-7</v>
      </c>
      <c r="L445" s="219">
        <f t="shared" si="27"/>
        <v>0</v>
      </c>
      <c r="M445" s="219">
        <f t="shared" si="25"/>
        <v>0</v>
      </c>
    </row>
    <row r="446" spans="1:13" x14ac:dyDescent="0.35">
      <c r="A446" s="215">
        <v>124174</v>
      </c>
      <c r="B446" s="215" t="s">
        <v>611</v>
      </c>
      <c r="C446" s="215" t="s">
        <v>565</v>
      </c>
      <c r="D446" s="215" t="s">
        <v>388</v>
      </c>
      <c r="E446" s="207"/>
      <c r="F446" s="207">
        <v>35</v>
      </c>
      <c r="G446" s="207"/>
      <c r="H446" s="207"/>
      <c r="J446" s="219">
        <f t="shared" si="26"/>
        <v>0</v>
      </c>
      <c r="K446" s="219">
        <f t="shared" si="24"/>
        <v>0</v>
      </c>
      <c r="L446" s="219">
        <f t="shared" si="27"/>
        <v>0</v>
      </c>
      <c r="M446" s="219">
        <f t="shared" si="25"/>
        <v>2.5564160758918086E-7</v>
      </c>
    </row>
    <row r="447" spans="1:13" x14ac:dyDescent="0.35">
      <c r="A447" s="215">
        <v>124238</v>
      </c>
      <c r="B447" s="215" t="s">
        <v>285</v>
      </c>
      <c r="C447" s="215" t="s">
        <v>16</v>
      </c>
      <c r="D447" s="215" t="s">
        <v>17</v>
      </c>
      <c r="E447" s="207">
        <v>136857.04999999999</v>
      </c>
      <c r="F447" s="207"/>
      <c r="G447" s="207">
        <v>-10076.9</v>
      </c>
      <c r="H447" s="207"/>
      <c r="J447" s="219">
        <f t="shared" si="26"/>
        <v>7.3630843277712035E-2</v>
      </c>
      <c r="K447" s="219">
        <f t="shared" si="24"/>
        <v>8.8405626923123207E-4</v>
      </c>
      <c r="L447" s="219">
        <f t="shared" si="27"/>
        <v>0</v>
      </c>
      <c r="M447" s="219">
        <f t="shared" si="25"/>
        <v>0</v>
      </c>
    </row>
    <row r="448" spans="1:13" x14ac:dyDescent="0.35">
      <c r="A448" s="215">
        <v>124279</v>
      </c>
      <c r="B448" s="215" t="s">
        <v>923</v>
      </c>
      <c r="C448" s="215" t="s">
        <v>77</v>
      </c>
      <c r="D448" s="215" t="s">
        <v>78</v>
      </c>
      <c r="E448" s="207">
        <v>166.06</v>
      </c>
      <c r="F448" s="207"/>
      <c r="G448" s="207"/>
      <c r="H448" s="207"/>
      <c r="J448" s="219">
        <f t="shared" si="26"/>
        <v>0</v>
      </c>
      <c r="K448" s="219">
        <f t="shared" si="24"/>
        <v>1.0726987324988988E-6</v>
      </c>
      <c r="L448" s="219">
        <f t="shared" si="27"/>
        <v>0</v>
      </c>
      <c r="M448" s="219">
        <f t="shared" si="25"/>
        <v>0</v>
      </c>
    </row>
    <row r="449" spans="1:13" x14ac:dyDescent="0.35">
      <c r="A449" s="215">
        <v>124283</v>
      </c>
      <c r="B449" s="215" t="s">
        <v>677</v>
      </c>
      <c r="C449" s="215" t="s">
        <v>13</v>
      </c>
      <c r="D449" s="215" t="s">
        <v>14</v>
      </c>
      <c r="E449" s="207"/>
      <c r="F449" s="207">
        <v>3826</v>
      </c>
      <c r="G449" s="207"/>
      <c r="H449" s="207"/>
      <c r="J449" s="219">
        <f t="shared" si="26"/>
        <v>0</v>
      </c>
      <c r="K449" s="219">
        <f t="shared" si="24"/>
        <v>0</v>
      </c>
      <c r="L449" s="219">
        <f t="shared" si="27"/>
        <v>0</v>
      </c>
      <c r="M449" s="219">
        <f t="shared" si="25"/>
        <v>2.7945279732463028E-5</v>
      </c>
    </row>
    <row r="450" spans="1:13" x14ac:dyDescent="0.35">
      <c r="A450" s="215">
        <v>124325</v>
      </c>
      <c r="B450" s="215" t="s">
        <v>286</v>
      </c>
      <c r="C450" s="215" t="s">
        <v>77</v>
      </c>
      <c r="D450" s="215" t="s">
        <v>78</v>
      </c>
      <c r="E450" s="207">
        <v>354881.45</v>
      </c>
      <c r="F450" s="207"/>
      <c r="G450" s="207"/>
      <c r="H450" s="207"/>
      <c r="J450" s="219">
        <f t="shared" si="26"/>
        <v>0</v>
      </c>
      <c r="K450" s="219">
        <f t="shared" si="24"/>
        <v>2.2924297338454253E-3</v>
      </c>
      <c r="L450" s="219">
        <f t="shared" si="27"/>
        <v>0</v>
      </c>
      <c r="M450" s="219">
        <f t="shared" si="25"/>
        <v>0</v>
      </c>
    </row>
    <row r="451" spans="1:13" x14ac:dyDescent="0.35">
      <c r="A451" s="215">
        <v>124351</v>
      </c>
      <c r="B451" s="215" t="s">
        <v>287</v>
      </c>
      <c r="C451" s="215" t="s">
        <v>24</v>
      </c>
      <c r="D451" s="215" t="s">
        <v>25</v>
      </c>
      <c r="E451" s="207">
        <v>753000</v>
      </c>
      <c r="F451" s="207"/>
      <c r="G451" s="207">
        <v>-76087.839999999997</v>
      </c>
      <c r="H451" s="207">
        <v>0</v>
      </c>
      <c r="J451" s="219">
        <f t="shared" si="26"/>
        <v>0.10104626826029216</v>
      </c>
      <c r="K451" s="219">
        <f t="shared" si="24"/>
        <v>4.8641584100425793E-3</v>
      </c>
      <c r="L451" s="219">
        <f t="shared" si="27"/>
        <v>0</v>
      </c>
      <c r="M451" s="219">
        <f t="shared" si="25"/>
        <v>0</v>
      </c>
    </row>
    <row r="452" spans="1:13" x14ac:dyDescent="0.35">
      <c r="A452" s="215">
        <v>124421</v>
      </c>
      <c r="B452" s="215" t="s">
        <v>550</v>
      </c>
      <c r="C452" s="215" t="s">
        <v>24</v>
      </c>
      <c r="D452" s="215" t="s">
        <v>25</v>
      </c>
      <c r="E452" s="207">
        <v>15366.7</v>
      </c>
      <c r="F452" s="207"/>
      <c r="G452" s="207">
        <v>-3859.06</v>
      </c>
      <c r="H452" s="207"/>
      <c r="J452" s="219">
        <f t="shared" si="26"/>
        <v>0.251131342448281</v>
      </c>
      <c r="K452" s="219">
        <f t="shared" si="24"/>
        <v>9.926435994634968E-5</v>
      </c>
      <c r="L452" s="219">
        <f t="shared" si="27"/>
        <v>0</v>
      </c>
      <c r="M452" s="219">
        <f t="shared" si="25"/>
        <v>0</v>
      </c>
    </row>
    <row r="453" spans="1:13" x14ac:dyDescent="0.35">
      <c r="A453" s="215">
        <v>124495</v>
      </c>
      <c r="B453" s="215" t="s">
        <v>636</v>
      </c>
      <c r="C453" s="215" t="s">
        <v>120</v>
      </c>
      <c r="D453" s="215" t="s">
        <v>121</v>
      </c>
      <c r="E453" s="207">
        <v>-1493.1</v>
      </c>
      <c r="F453" s="207"/>
      <c r="G453" s="207">
        <v>-1486.96</v>
      </c>
      <c r="H453" s="207"/>
      <c r="J453" s="219">
        <f t="shared" si="26"/>
        <v>-0.99588775031813015</v>
      </c>
      <c r="K453" s="219">
        <f t="shared" si="24"/>
        <v>-9.6449866162477755E-6</v>
      </c>
      <c r="L453" s="219">
        <f t="shared" si="27"/>
        <v>0</v>
      </c>
      <c r="M453" s="219">
        <f t="shared" si="25"/>
        <v>0</v>
      </c>
    </row>
    <row r="454" spans="1:13" x14ac:dyDescent="0.35">
      <c r="A454" s="215">
        <v>124565</v>
      </c>
      <c r="B454" s="215" t="s">
        <v>2157</v>
      </c>
      <c r="C454" s="215" t="s">
        <v>24</v>
      </c>
      <c r="D454" s="215" t="s">
        <v>25</v>
      </c>
      <c r="E454" s="207">
        <v>871.8</v>
      </c>
      <c r="F454" s="207"/>
      <c r="G454" s="207"/>
      <c r="H454" s="207"/>
      <c r="J454" s="219">
        <f t="shared" si="26"/>
        <v>0</v>
      </c>
      <c r="K454" s="219">
        <f t="shared" si="24"/>
        <v>5.6315714500333604E-6</v>
      </c>
      <c r="L454" s="219">
        <f t="shared" si="27"/>
        <v>0</v>
      </c>
      <c r="M454" s="219">
        <f t="shared" si="25"/>
        <v>0</v>
      </c>
    </row>
    <row r="455" spans="1:13" x14ac:dyDescent="0.35">
      <c r="A455" s="215">
        <v>124624</v>
      </c>
      <c r="B455" s="215" t="s">
        <v>288</v>
      </c>
      <c r="C455" s="215" t="s">
        <v>98</v>
      </c>
      <c r="D455" s="215" t="s">
        <v>99</v>
      </c>
      <c r="E455" s="207"/>
      <c r="F455" s="207">
        <v>84568.01</v>
      </c>
      <c r="G455" s="207"/>
      <c r="H455" s="207">
        <v>-7957.41</v>
      </c>
      <c r="J455" s="219">
        <f t="shared" si="26"/>
        <v>0</v>
      </c>
      <c r="K455" s="219">
        <f t="shared" ref="K455:K518" si="28">E455/$P$2</f>
        <v>0</v>
      </c>
      <c r="L455" s="219">
        <f t="shared" si="27"/>
        <v>9.4094800149607402E-2</v>
      </c>
      <c r="M455" s="219">
        <f t="shared" ref="M455:M518" si="29">F455/$Q$2</f>
        <v>6.1768862934336922E-4</v>
      </c>
    </row>
    <row r="456" spans="1:13" x14ac:dyDescent="0.35">
      <c r="A456" s="215">
        <v>124736</v>
      </c>
      <c r="B456" s="215" t="s">
        <v>437</v>
      </c>
      <c r="C456" s="215" t="s">
        <v>454</v>
      </c>
      <c r="D456" s="215" t="s">
        <v>383</v>
      </c>
      <c r="E456" s="207"/>
      <c r="F456" s="207">
        <v>138163.96</v>
      </c>
      <c r="G456" s="207"/>
      <c r="H456" s="207"/>
      <c r="J456" s="219">
        <f t="shared" ref="J456:J519" si="30">IFERROR(-G456/E456,0)</f>
        <v>0</v>
      </c>
      <c r="K456" s="219">
        <f t="shared" si="28"/>
        <v>0</v>
      </c>
      <c r="L456" s="219">
        <f t="shared" ref="L456:L519" si="31">IFERROR(-H456/F456,0)</f>
        <v>0</v>
      </c>
      <c r="M456" s="219">
        <f t="shared" si="29"/>
        <v>1.0091559098653509E-3</v>
      </c>
    </row>
    <row r="457" spans="1:13" x14ac:dyDescent="0.35">
      <c r="A457" s="215">
        <v>124742</v>
      </c>
      <c r="B457" s="215" t="s">
        <v>563</v>
      </c>
      <c r="C457" s="215" t="s">
        <v>64</v>
      </c>
      <c r="D457" s="215" t="s">
        <v>65</v>
      </c>
      <c r="E457" s="207"/>
      <c r="F457" s="207">
        <v>161</v>
      </c>
      <c r="G457" s="207"/>
      <c r="H457" s="207"/>
      <c r="J457" s="219">
        <f t="shared" si="30"/>
        <v>0</v>
      </c>
      <c r="K457" s="219">
        <f t="shared" si="28"/>
        <v>0</v>
      </c>
      <c r="L457" s="219">
        <f t="shared" si="31"/>
        <v>0</v>
      </c>
      <c r="M457" s="219">
        <f t="shared" si="29"/>
        <v>1.1759513949102319E-6</v>
      </c>
    </row>
    <row r="458" spans="1:13" x14ac:dyDescent="0.35">
      <c r="A458" s="215">
        <v>124790</v>
      </c>
      <c r="B458" s="215" t="s">
        <v>289</v>
      </c>
      <c r="C458" s="215" t="s">
        <v>24</v>
      </c>
      <c r="D458" s="215" t="s">
        <v>25</v>
      </c>
      <c r="E458" s="207">
        <v>26412.16</v>
      </c>
      <c r="F458" s="207"/>
      <c r="G458" s="207">
        <v>-4798.53</v>
      </c>
      <c r="H458" s="207"/>
      <c r="J458" s="219">
        <f t="shared" si="30"/>
        <v>0.18167881763551333</v>
      </c>
      <c r="K458" s="219">
        <f t="shared" si="28"/>
        <v>1.706147811306643E-4</v>
      </c>
      <c r="L458" s="219">
        <f t="shared" si="31"/>
        <v>0</v>
      </c>
      <c r="M458" s="219">
        <f t="shared" si="29"/>
        <v>0</v>
      </c>
    </row>
    <row r="459" spans="1:13" x14ac:dyDescent="0.35">
      <c r="A459" s="215">
        <v>124802</v>
      </c>
      <c r="B459" s="215" t="s">
        <v>924</v>
      </c>
      <c r="C459" s="215" t="s">
        <v>120</v>
      </c>
      <c r="D459" s="215" t="s">
        <v>121</v>
      </c>
      <c r="E459" s="207">
        <v>415.15</v>
      </c>
      <c r="F459" s="207"/>
      <c r="G459" s="207"/>
      <c r="H459" s="207"/>
      <c r="J459" s="219">
        <f t="shared" si="30"/>
        <v>0</v>
      </c>
      <c r="K459" s="219">
        <f t="shared" si="28"/>
        <v>2.6817468312472466E-6</v>
      </c>
      <c r="L459" s="219">
        <f t="shared" si="31"/>
        <v>0</v>
      </c>
      <c r="M459" s="219">
        <f t="shared" si="29"/>
        <v>0</v>
      </c>
    </row>
    <row r="460" spans="1:13" x14ac:dyDescent="0.35">
      <c r="A460" s="215">
        <v>124807</v>
      </c>
      <c r="B460" s="215" t="s">
        <v>925</v>
      </c>
      <c r="C460" s="215" t="s">
        <v>24</v>
      </c>
      <c r="D460" s="215" t="s">
        <v>25</v>
      </c>
      <c r="E460" s="207">
        <v>415.15</v>
      </c>
      <c r="F460" s="207"/>
      <c r="G460" s="207"/>
      <c r="H460" s="207"/>
      <c r="J460" s="219">
        <f t="shared" si="30"/>
        <v>0</v>
      </c>
      <c r="K460" s="219">
        <f t="shared" si="28"/>
        <v>2.6817468312472466E-6</v>
      </c>
      <c r="L460" s="219">
        <f t="shared" si="31"/>
        <v>0</v>
      </c>
      <c r="M460" s="219">
        <f t="shared" si="29"/>
        <v>0</v>
      </c>
    </row>
    <row r="461" spans="1:13" x14ac:dyDescent="0.35">
      <c r="A461" s="215">
        <v>124844</v>
      </c>
      <c r="B461" s="215" t="s">
        <v>290</v>
      </c>
      <c r="C461" s="215" t="s">
        <v>13</v>
      </c>
      <c r="D461" s="215" t="s">
        <v>14</v>
      </c>
      <c r="E461" s="207"/>
      <c r="F461" s="207">
        <v>856070.85</v>
      </c>
      <c r="G461" s="207"/>
      <c r="H461" s="207"/>
      <c r="J461" s="219">
        <f t="shared" si="30"/>
        <v>0</v>
      </c>
      <c r="K461" s="219">
        <f t="shared" si="28"/>
        <v>0</v>
      </c>
      <c r="L461" s="219">
        <f t="shared" si="31"/>
        <v>0</v>
      </c>
      <c r="M461" s="219">
        <f t="shared" si="29"/>
        <v>6.2527808086924718E-3</v>
      </c>
    </row>
    <row r="462" spans="1:13" x14ac:dyDescent="0.35">
      <c r="A462" s="215">
        <v>124862</v>
      </c>
      <c r="B462" s="215" t="s">
        <v>926</v>
      </c>
      <c r="C462" s="215" t="s">
        <v>29</v>
      </c>
      <c r="D462" s="215" t="s">
        <v>30</v>
      </c>
      <c r="E462" s="207">
        <v>1526</v>
      </c>
      <c r="F462" s="207"/>
      <c r="G462" s="207"/>
      <c r="H462" s="207"/>
      <c r="J462" s="219">
        <f t="shared" si="30"/>
        <v>0</v>
      </c>
      <c r="K462" s="219">
        <f t="shared" si="28"/>
        <v>9.857510934561721E-6</v>
      </c>
      <c r="L462" s="219">
        <f t="shared" si="31"/>
        <v>0</v>
      </c>
      <c r="M462" s="219">
        <f t="shared" si="29"/>
        <v>0</v>
      </c>
    </row>
    <row r="463" spans="1:13" x14ac:dyDescent="0.35">
      <c r="A463" s="215">
        <v>124995</v>
      </c>
      <c r="B463" s="215" t="s">
        <v>658</v>
      </c>
      <c r="C463" s="215" t="s">
        <v>47</v>
      </c>
      <c r="D463" s="215" t="s">
        <v>48</v>
      </c>
      <c r="E463" s="207"/>
      <c r="F463" s="207">
        <v>-26479</v>
      </c>
      <c r="G463" s="207"/>
      <c r="H463" s="207"/>
      <c r="J463" s="219">
        <f t="shared" si="30"/>
        <v>0</v>
      </c>
      <c r="K463" s="219">
        <f t="shared" si="28"/>
        <v>0</v>
      </c>
      <c r="L463" s="219">
        <f t="shared" si="31"/>
        <v>0</v>
      </c>
      <c r="M463" s="219">
        <f t="shared" si="29"/>
        <v>-1.93403832210112E-4</v>
      </c>
    </row>
    <row r="464" spans="1:13" x14ac:dyDescent="0.35">
      <c r="A464" s="215">
        <v>125087</v>
      </c>
      <c r="B464" s="215" t="s">
        <v>927</v>
      </c>
      <c r="C464" s="215" t="s">
        <v>24</v>
      </c>
      <c r="D464" s="215" t="s">
        <v>25</v>
      </c>
      <c r="E464" s="207">
        <v>415.15</v>
      </c>
      <c r="F464" s="207"/>
      <c r="G464" s="207"/>
      <c r="H464" s="207"/>
      <c r="J464" s="219">
        <f t="shared" si="30"/>
        <v>0</v>
      </c>
      <c r="K464" s="219">
        <f t="shared" si="28"/>
        <v>2.6817468312472466E-6</v>
      </c>
      <c r="L464" s="219">
        <f t="shared" si="31"/>
        <v>0</v>
      </c>
      <c r="M464" s="219">
        <f t="shared" si="29"/>
        <v>0</v>
      </c>
    </row>
    <row r="465" spans="1:13" x14ac:dyDescent="0.35">
      <c r="A465" s="215">
        <v>125141</v>
      </c>
      <c r="B465" s="215" t="s">
        <v>293</v>
      </c>
      <c r="C465" s="215" t="s">
        <v>24</v>
      </c>
      <c r="D465" s="215" t="s">
        <v>25</v>
      </c>
      <c r="E465" s="207">
        <v>47500</v>
      </c>
      <c r="F465" s="207"/>
      <c r="G465" s="207"/>
      <c r="H465" s="207"/>
      <c r="J465" s="219">
        <f t="shared" si="30"/>
        <v>0</v>
      </c>
      <c r="K465" s="219">
        <f t="shared" si="28"/>
        <v>3.0683602188183603E-4</v>
      </c>
      <c r="L465" s="219">
        <f t="shared" si="31"/>
        <v>0</v>
      </c>
      <c r="M465" s="219">
        <f t="shared" si="29"/>
        <v>0</v>
      </c>
    </row>
    <row r="466" spans="1:13" x14ac:dyDescent="0.35">
      <c r="A466" s="215">
        <v>125194</v>
      </c>
      <c r="B466" s="215" t="s">
        <v>928</v>
      </c>
      <c r="C466" s="215" t="s">
        <v>246</v>
      </c>
      <c r="D466" s="215" t="s">
        <v>247</v>
      </c>
      <c r="E466" s="207"/>
      <c r="F466" s="207">
        <v>39379.99</v>
      </c>
      <c r="G466" s="207"/>
      <c r="H466" s="207"/>
      <c r="J466" s="219">
        <f t="shared" si="30"/>
        <v>0</v>
      </c>
      <c r="K466" s="219">
        <f t="shared" si="28"/>
        <v>0</v>
      </c>
      <c r="L466" s="219">
        <f t="shared" si="31"/>
        <v>0</v>
      </c>
      <c r="M466" s="219">
        <f t="shared" si="29"/>
        <v>2.8763325572702476E-4</v>
      </c>
    </row>
    <row r="467" spans="1:13" x14ac:dyDescent="0.35">
      <c r="A467" s="215">
        <v>125257</v>
      </c>
      <c r="B467" s="215" t="s">
        <v>524</v>
      </c>
      <c r="C467" s="215" t="s">
        <v>24</v>
      </c>
      <c r="D467" s="215" t="s">
        <v>25</v>
      </c>
      <c r="E467" s="207">
        <v>402303.34</v>
      </c>
      <c r="F467" s="207"/>
      <c r="G467" s="207">
        <v>-68651.929999999993</v>
      </c>
      <c r="H467" s="207"/>
      <c r="J467" s="219">
        <f t="shared" si="30"/>
        <v>0.17064717881785418</v>
      </c>
      <c r="K467" s="219">
        <f t="shared" si="28"/>
        <v>2.5987611881131733E-3</v>
      </c>
      <c r="L467" s="219">
        <f t="shared" si="31"/>
        <v>0</v>
      </c>
      <c r="M467" s="219">
        <f t="shared" si="29"/>
        <v>0</v>
      </c>
    </row>
    <row r="468" spans="1:13" x14ac:dyDescent="0.35">
      <c r="A468" s="215">
        <v>125300</v>
      </c>
      <c r="B468" s="215" t="s">
        <v>294</v>
      </c>
      <c r="C468" s="215" t="s">
        <v>24</v>
      </c>
      <c r="D468" s="215" t="s">
        <v>25</v>
      </c>
      <c r="E468" s="207">
        <v>14433.02</v>
      </c>
      <c r="F468" s="207"/>
      <c r="G468" s="207">
        <v>-1539.54</v>
      </c>
      <c r="H468" s="207"/>
      <c r="J468" s="219">
        <f t="shared" si="30"/>
        <v>0.10666790456882898</v>
      </c>
      <c r="K468" s="219">
        <f t="shared" si="28"/>
        <v>9.3233061906125835E-5</v>
      </c>
      <c r="L468" s="219">
        <f t="shared" si="31"/>
        <v>0</v>
      </c>
      <c r="M468" s="219">
        <f t="shared" si="29"/>
        <v>0</v>
      </c>
    </row>
    <row r="469" spans="1:13" x14ac:dyDescent="0.35">
      <c r="A469" s="215">
        <v>125315</v>
      </c>
      <c r="B469" s="215" t="s">
        <v>295</v>
      </c>
      <c r="C469" s="215" t="s">
        <v>136</v>
      </c>
      <c r="D469" s="215" t="s">
        <v>137</v>
      </c>
      <c r="E469" s="207">
        <v>18923.36</v>
      </c>
      <c r="F469" s="207"/>
      <c r="G469" s="207"/>
      <c r="H469" s="207"/>
      <c r="J469" s="219">
        <f t="shared" si="30"/>
        <v>0</v>
      </c>
      <c r="K469" s="219">
        <f t="shared" si="28"/>
        <v>1.2223933690606021E-4</v>
      </c>
      <c r="L469" s="219">
        <f t="shared" si="31"/>
        <v>0</v>
      </c>
      <c r="M469" s="219">
        <f t="shared" si="29"/>
        <v>0</v>
      </c>
    </row>
    <row r="470" spans="1:13" x14ac:dyDescent="0.35">
      <c r="A470" s="215">
        <v>125350</v>
      </c>
      <c r="B470" s="215" t="s">
        <v>296</v>
      </c>
      <c r="C470" s="215" t="s">
        <v>24</v>
      </c>
      <c r="D470" s="215" t="s">
        <v>25</v>
      </c>
      <c r="E470" s="207">
        <v>1012948.64</v>
      </c>
      <c r="F470" s="207"/>
      <c r="G470" s="207">
        <v>-81565.88</v>
      </c>
      <c r="H470" s="207"/>
      <c r="J470" s="219">
        <f t="shared" si="30"/>
        <v>8.0523213891673717E-2</v>
      </c>
      <c r="K470" s="219">
        <f t="shared" si="28"/>
        <v>6.5433501277519165E-3</v>
      </c>
      <c r="L470" s="219">
        <f t="shared" si="31"/>
        <v>0</v>
      </c>
      <c r="M470" s="219">
        <f t="shared" si="29"/>
        <v>0</v>
      </c>
    </row>
    <row r="471" spans="1:13" x14ac:dyDescent="0.35">
      <c r="A471" s="215">
        <v>125357</v>
      </c>
      <c r="B471" s="215" t="s">
        <v>436</v>
      </c>
      <c r="C471" s="215" t="s">
        <v>120</v>
      </c>
      <c r="D471" s="215" t="s">
        <v>121</v>
      </c>
      <c r="E471" s="207">
        <v>4667.54</v>
      </c>
      <c r="F471" s="207"/>
      <c r="G471" s="207"/>
      <c r="H471" s="207"/>
      <c r="J471" s="219">
        <f t="shared" si="30"/>
        <v>0</v>
      </c>
      <c r="K471" s="219">
        <f t="shared" si="28"/>
        <v>3.0150934854196734E-5</v>
      </c>
      <c r="L471" s="219">
        <f t="shared" si="31"/>
        <v>0</v>
      </c>
      <c r="M471" s="219">
        <f t="shared" si="29"/>
        <v>0</v>
      </c>
    </row>
    <row r="472" spans="1:13" x14ac:dyDescent="0.35">
      <c r="A472" s="215">
        <v>125364</v>
      </c>
      <c r="B472" s="215" t="s">
        <v>297</v>
      </c>
      <c r="C472" s="215" t="s">
        <v>136</v>
      </c>
      <c r="D472" s="215" t="s">
        <v>137</v>
      </c>
      <c r="E472" s="207">
        <v>68328.36</v>
      </c>
      <c r="F472" s="207"/>
      <c r="G472" s="207"/>
      <c r="H472" s="207"/>
      <c r="J472" s="219">
        <f t="shared" si="30"/>
        <v>0</v>
      </c>
      <c r="K472" s="219">
        <f t="shared" si="28"/>
        <v>4.4138109819178881E-4</v>
      </c>
      <c r="L472" s="219">
        <f t="shared" si="31"/>
        <v>0</v>
      </c>
      <c r="M472" s="219">
        <f t="shared" si="29"/>
        <v>0</v>
      </c>
    </row>
    <row r="473" spans="1:13" x14ac:dyDescent="0.35">
      <c r="A473" s="215">
        <v>125405</v>
      </c>
      <c r="B473" s="215" t="s">
        <v>298</v>
      </c>
      <c r="C473" s="215" t="s">
        <v>29</v>
      </c>
      <c r="D473" s="215" t="s">
        <v>30</v>
      </c>
      <c r="E473" s="207">
        <v>16916</v>
      </c>
      <c r="F473" s="207"/>
      <c r="G473" s="207"/>
      <c r="H473" s="207"/>
      <c r="J473" s="219">
        <f t="shared" si="30"/>
        <v>0</v>
      </c>
      <c r="K473" s="219">
        <f t="shared" si="28"/>
        <v>1.0927238202427659E-4</v>
      </c>
      <c r="L473" s="219">
        <f t="shared" si="31"/>
        <v>0</v>
      </c>
      <c r="M473" s="219">
        <f t="shared" si="29"/>
        <v>0</v>
      </c>
    </row>
    <row r="474" spans="1:13" x14ac:dyDescent="0.35">
      <c r="A474" s="215">
        <v>125445</v>
      </c>
      <c r="B474" s="215" t="s">
        <v>929</v>
      </c>
      <c r="C474" s="215" t="s">
        <v>136</v>
      </c>
      <c r="D474" s="215" t="s">
        <v>137</v>
      </c>
      <c r="E474" s="207">
        <v>166.06</v>
      </c>
      <c r="F474" s="207"/>
      <c r="G474" s="207"/>
      <c r="H474" s="207"/>
      <c r="J474" s="219">
        <f t="shared" si="30"/>
        <v>0</v>
      </c>
      <c r="K474" s="219">
        <f t="shared" si="28"/>
        <v>1.0726987324988988E-6</v>
      </c>
      <c r="L474" s="219">
        <f t="shared" si="31"/>
        <v>0</v>
      </c>
      <c r="M474" s="219">
        <f t="shared" si="29"/>
        <v>0</v>
      </c>
    </row>
    <row r="475" spans="1:13" x14ac:dyDescent="0.35">
      <c r="A475" s="215">
        <v>125451</v>
      </c>
      <c r="B475" s="215" t="s">
        <v>930</v>
      </c>
      <c r="C475" s="215" t="s">
        <v>136</v>
      </c>
      <c r="D475" s="215" t="s">
        <v>137</v>
      </c>
      <c r="E475" s="207">
        <v>332.12</v>
      </c>
      <c r="F475" s="207"/>
      <c r="G475" s="207"/>
      <c r="H475" s="207"/>
      <c r="J475" s="219">
        <f t="shared" si="30"/>
        <v>0</v>
      </c>
      <c r="K475" s="219">
        <f t="shared" si="28"/>
        <v>2.1453974649977976E-6</v>
      </c>
      <c r="L475" s="219">
        <f t="shared" si="31"/>
        <v>0</v>
      </c>
      <c r="M475" s="219">
        <f t="shared" si="29"/>
        <v>0</v>
      </c>
    </row>
    <row r="476" spans="1:13" x14ac:dyDescent="0.35">
      <c r="A476" s="215">
        <v>125490</v>
      </c>
      <c r="B476" s="215" t="s">
        <v>931</v>
      </c>
      <c r="C476" s="215" t="s">
        <v>24</v>
      </c>
      <c r="D476" s="215" t="s">
        <v>25</v>
      </c>
      <c r="E476" s="207">
        <v>249.08</v>
      </c>
      <c r="F476" s="207"/>
      <c r="G476" s="207"/>
      <c r="H476" s="207"/>
      <c r="J476" s="219">
        <f t="shared" si="30"/>
        <v>0</v>
      </c>
      <c r="K476" s="219">
        <f t="shared" si="28"/>
        <v>1.6089835016911098E-6</v>
      </c>
      <c r="L476" s="219">
        <f t="shared" si="31"/>
        <v>0</v>
      </c>
      <c r="M476" s="219">
        <f t="shared" si="29"/>
        <v>0</v>
      </c>
    </row>
    <row r="477" spans="1:13" x14ac:dyDescent="0.35">
      <c r="A477" s="215">
        <v>125538</v>
      </c>
      <c r="B477" s="215" t="s">
        <v>506</v>
      </c>
      <c r="C477" s="215" t="s">
        <v>507</v>
      </c>
      <c r="D477" s="215" t="s">
        <v>508</v>
      </c>
      <c r="E477" s="207">
        <v>1453</v>
      </c>
      <c r="F477" s="207"/>
      <c r="G477" s="207"/>
      <c r="H477" s="207"/>
      <c r="J477" s="219">
        <f t="shared" si="30"/>
        <v>0</v>
      </c>
      <c r="K477" s="219">
        <f t="shared" si="28"/>
        <v>9.3859524167222681E-6</v>
      </c>
      <c r="L477" s="219">
        <f t="shared" si="31"/>
        <v>0</v>
      </c>
      <c r="M477" s="219">
        <f t="shared" si="29"/>
        <v>0</v>
      </c>
    </row>
    <row r="478" spans="1:13" x14ac:dyDescent="0.35">
      <c r="A478" s="215">
        <v>125662</v>
      </c>
      <c r="B478" s="215" t="s">
        <v>299</v>
      </c>
      <c r="C478" s="215" t="s">
        <v>24</v>
      </c>
      <c r="D478" s="215" t="s">
        <v>25</v>
      </c>
      <c r="E478" s="207">
        <v>-39334.379999999997</v>
      </c>
      <c r="F478" s="207"/>
      <c r="G478" s="207">
        <v>-8035.08</v>
      </c>
      <c r="H478" s="207"/>
      <c r="J478" s="219">
        <f t="shared" si="30"/>
        <v>-0.2042762590893768</v>
      </c>
      <c r="K478" s="219">
        <f t="shared" si="28"/>
        <v>-2.5408851962923056E-4</v>
      </c>
      <c r="L478" s="219">
        <f t="shared" si="31"/>
        <v>0</v>
      </c>
      <c r="M478" s="219">
        <f t="shared" si="29"/>
        <v>0</v>
      </c>
    </row>
    <row r="479" spans="1:13" x14ac:dyDescent="0.35">
      <c r="A479" s="215">
        <v>125663</v>
      </c>
      <c r="B479" s="215" t="s">
        <v>932</v>
      </c>
      <c r="C479" s="215" t="s">
        <v>24</v>
      </c>
      <c r="D479" s="215" t="s">
        <v>25</v>
      </c>
      <c r="E479" s="207"/>
      <c r="F479" s="207"/>
      <c r="G479" s="207">
        <v>-5000</v>
      </c>
      <c r="H479" s="207"/>
      <c r="J479" s="219">
        <f t="shared" si="30"/>
        <v>0</v>
      </c>
      <c r="K479" s="219">
        <f t="shared" si="28"/>
        <v>0</v>
      </c>
      <c r="L479" s="219">
        <f t="shared" si="31"/>
        <v>0</v>
      </c>
      <c r="M479" s="219">
        <f t="shared" si="29"/>
        <v>0</v>
      </c>
    </row>
    <row r="480" spans="1:13" x14ac:dyDescent="0.35">
      <c r="A480" s="215">
        <v>125714</v>
      </c>
      <c r="B480" s="215" t="s">
        <v>300</v>
      </c>
      <c r="C480" s="215" t="s">
        <v>24</v>
      </c>
      <c r="D480" s="215" t="s">
        <v>25</v>
      </c>
      <c r="E480" s="207">
        <v>238073.55</v>
      </c>
      <c r="F480" s="207"/>
      <c r="G480" s="207">
        <v>-24218.14</v>
      </c>
      <c r="H480" s="207"/>
      <c r="J480" s="219">
        <f t="shared" si="30"/>
        <v>0.10172545417162049</v>
      </c>
      <c r="K480" s="219">
        <f t="shared" si="28"/>
        <v>1.5378850736270815E-3</v>
      </c>
      <c r="L480" s="219">
        <f t="shared" si="31"/>
        <v>0</v>
      </c>
      <c r="M480" s="219">
        <f t="shared" si="29"/>
        <v>0</v>
      </c>
    </row>
    <row r="481" spans="1:13" x14ac:dyDescent="0.35">
      <c r="A481" s="215">
        <v>125756</v>
      </c>
      <c r="B481" s="215" t="s">
        <v>301</v>
      </c>
      <c r="C481" s="215" t="s">
        <v>24</v>
      </c>
      <c r="D481" s="215" t="s">
        <v>25</v>
      </c>
      <c r="E481" s="207">
        <v>127412.49</v>
      </c>
      <c r="F481" s="207"/>
      <c r="G481" s="207">
        <v>-25576.880000000001</v>
      </c>
      <c r="H481" s="207"/>
      <c r="J481" s="219">
        <f t="shared" si="30"/>
        <v>0.20074075940278696</v>
      </c>
      <c r="K481" s="219">
        <f t="shared" si="28"/>
        <v>8.2304719094019403E-4</v>
      </c>
      <c r="L481" s="219">
        <f t="shared" si="31"/>
        <v>0</v>
      </c>
      <c r="M481" s="219">
        <f t="shared" si="29"/>
        <v>0</v>
      </c>
    </row>
    <row r="482" spans="1:13" x14ac:dyDescent="0.35">
      <c r="A482" s="215">
        <v>125807</v>
      </c>
      <c r="B482" s="215" t="s">
        <v>933</v>
      </c>
      <c r="C482" s="215" t="s">
        <v>24</v>
      </c>
      <c r="D482" s="215" t="s">
        <v>25</v>
      </c>
      <c r="E482" s="207">
        <v>1599</v>
      </c>
      <c r="F482" s="207"/>
      <c r="G482" s="207"/>
      <c r="H482" s="207"/>
      <c r="J482" s="219">
        <f t="shared" si="30"/>
        <v>0</v>
      </c>
      <c r="K482" s="219">
        <f t="shared" si="28"/>
        <v>1.0329069452401174E-5</v>
      </c>
      <c r="L482" s="219">
        <f t="shared" si="31"/>
        <v>0</v>
      </c>
      <c r="M482" s="219">
        <f t="shared" si="29"/>
        <v>0</v>
      </c>
    </row>
    <row r="483" spans="1:13" x14ac:dyDescent="0.35">
      <c r="A483" s="215">
        <v>125835</v>
      </c>
      <c r="B483" s="215" t="s">
        <v>302</v>
      </c>
      <c r="C483" s="215" t="s">
        <v>24</v>
      </c>
      <c r="D483" s="215" t="s">
        <v>25</v>
      </c>
      <c r="E483" s="207">
        <v>9461</v>
      </c>
      <c r="F483" s="207"/>
      <c r="G483" s="207">
        <v>-567</v>
      </c>
      <c r="H483" s="207"/>
      <c r="J483" s="219">
        <f t="shared" si="30"/>
        <v>5.9930239932353871E-2</v>
      </c>
      <c r="K483" s="219">
        <f t="shared" si="28"/>
        <v>6.1115275853137913E-5</v>
      </c>
      <c r="L483" s="219">
        <f t="shared" si="31"/>
        <v>0</v>
      </c>
      <c r="M483" s="219">
        <f t="shared" si="29"/>
        <v>0</v>
      </c>
    </row>
    <row r="484" spans="1:13" x14ac:dyDescent="0.35">
      <c r="A484" s="215">
        <v>125949</v>
      </c>
      <c r="B484" s="215" t="s">
        <v>623</v>
      </c>
      <c r="C484" s="215" t="s">
        <v>136</v>
      </c>
      <c r="D484" s="215" t="s">
        <v>137</v>
      </c>
      <c r="E484" s="207">
        <v>54187.5</v>
      </c>
      <c r="F484" s="207"/>
      <c r="G484" s="207"/>
      <c r="H484" s="207"/>
      <c r="J484" s="219">
        <f t="shared" si="30"/>
        <v>0</v>
      </c>
      <c r="K484" s="219">
        <f t="shared" si="28"/>
        <v>3.5003530390993661E-4</v>
      </c>
      <c r="L484" s="219">
        <f t="shared" si="31"/>
        <v>0</v>
      </c>
      <c r="M484" s="219">
        <f t="shared" si="29"/>
        <v>0</v>
      </c>
    </row>
    <row r="485" spans="1:13" x14ac:dyDescent="0.35">
      <c r="A485" s="215">
        <v>125980</v>
      </c>
      <c r="B485" s="215" t="s">
        <v>303</v>
      </c>
      <c r="C485" s="215" t="s">
        <v>304</v>
      </c>
      <c r="D485" s="215" t="s">
        <v>305</v>
      </c>
      <c r="E485" s="207"/>
      <c r="F485" s="207">
        <v>206729.98</v>
      </c>
      <c r="G485" s="207"/>
      <c r="H485" s="207"/>
      <c r="J485" s="219">
        <f t="shared" si="30"/>
        <v>0</v>
      </c>
      <c r="K485" s="219">
        <f t="shared" si="28"/>
        <v>0</v>
      </c>
      <c r="L485" s="219">
        <f t="shared" si="31"/>
        <v>0</v>
      </c>
      <c r="M485" s="219">
        <f t="shared" si="29"/>
        <v>1.5099652692594061E-3</v>
      </c>
    </row>
    <row r="486" spans="1:13" x14ac:dyDescent="0.35">
      <c r="A486" s="215">
        <v>126003</v>
      </c>
      <c r="B486" s="215" t="s">
        <v>306</v>
      </c>
      <c r="C486" s="215" t="s">
        <v>64</v>
      </c>
      <c r="D486" s="215" t="s">
        <v>65</v>
      </c>
      <c r="E486" s="207"/>
      <c r="F486" s="207">
        <v>1851</v>
      </c>
      <c r="G486" s="207"/>
      <c r="H486" s="207"/>
      <c r="J486" s="219">
        <f t="shared" si="30"/>
        <v>0</v>
      </c>
      <c r="K486" s="219">
        <f t="shared" si="28"/>
        <v>0</v>
      </c>
      <c r="L486" s="219">
        <f t="shared" si="31"/>
        <v>0</v>
      </c>
      <c r="M486" s="219">
        <f t="shared" si="29"/>
        <v>1.3519789018502109E-5</v>
      </c>
    </row>
    <row r="487" spans="1:13" x14ac:dyDescent="0.35">
      <c r="A487" s="215">
        <v>126092</v>
      </c>
      <c r="B487" s="215" t="s">
        <v>934</v>
      </c>
      <c r="C487" s="215" t="s">
        <v>935</v>
      </c>
      <c r="D487" s="215" t="s">
        <v>404</v>
      </c>
      <c r="E487" s="207"/>
      <c r="F487" s="207">
        <v>1750000</v>
      </c>
      <c r="G487" s="207"/>
      <c r="H487" s="207"/>
      <c r="J487" s="219">
        <f t="shared" si="30"/>
        <v>0</v>
      </c>
      <c r="K487" s="219">
        <f t="shared" si="28"/>
        <v>0</v>
      </c>
      <c r="L487" s="219">
        <f t="shared" si="31"/>
        <v>0</v>
      </c>
      <c r="M487" s="219">
        <f t="shared" si="29"/>
        <v>1.2782080379459044E-2</v>
      </c>
    </row>
    <row r="488" spans="1:13" x14ac:dyDescent="0.35">
      <c r="A488" s="215">
        <v>126149</v>
      </c>
      <c r="B488" s="215" t="s">
        <v>2158</v>
      </c>
      <c r="C488" s="215" t="s">
        <v>24</v>
      </c>
      <c r="D488" s="215" t="s">
        <v>25</v>
      </c>
      <c r="E488" s="207">
        <v>183328.13</v>
      </c>
      <c r="F488" s="207"/>
      <c r="G488" s="207"/>
      <c r="H488" s="207"/>
      <c r="J488" s="219">
        <f t="shared" si="30"/>
        <v>0</v>
      </c>
      <c r="K488" s="219">
        <f t="shared" si="28"/>
        <v>1.184245770699707E-3</v>
      </c>
      <c r="L488" s="219">
        <f t="shared" si="31"/>
        <v>0</v>
      </c>
      <c r="M488" s="219">
        <f t="shared" si="29"/>
        <v>0</v>
      </c>
    </row>
    <row r="489" spans="1:13" x14ac:dyDescent="0.35">
      <c r="A489" s="215">
        <v>126164</v>
      </c>
      <c r="B489" s="215" t="s">
        <v>936</v>
      </c>
      <c r="C489" s="215" t="s">
        <v>136</v>
      </c>
      <c r="D489" s="215" t="s">
        <v>137</v>
      </c>
      <c r="E489" s="207">
        <v>3889.4</v>
      </c>
      <c r="F489" s="207"/>
      <c r="G489" s="207"/>
      <c r="H489" s="207"/>
      <c r="J489" s="219">
        <f t="shared" si="30"/>
        <v>0</v>
      </c>
      <c r="K489" s="219">
        <f t="shared" si="28"/>
        <v>2.5124379442257117E-5</v>
      </c>
      <c r="L489" s="219">
        <f t="shared" si="31"/>
        <v>0</v>
      </c>
      <c r="M489" s="219">
        <f t="shared" si="29"/>
        <v>0</v>
      </c>
    </row>
    <row r="490" spans="1:13" x14ac:dyDescent="0.35">
      <c r="A490" s="215">
        <v>126236</v>
      </c>
      <c r="B490" s="215" t="s">
        <v>435</v>
      </c>
      <c r="C490" s="215" t="s">
        <v>56</v>
      </c>
      <c r="D490" s="215" t="s">
        <v>57</v>
      </c>
      <c r="E490" s="207"/>
      <c r="F490" s="207">
        <v>14974.3</v>
      </c>
      <c r="G490" s="207"/>
      <c r="H490" s="207"/>
      <c r="J490" s="219">
        <f t="shared" si="30"/>
        <v>0</v>
      </c>
      <c r="K490" s="219">
        <f t="shared" si="28"/>
        <v>0</v>
      </c>
      <c r="L490" s="219">
        <f t="shared" si="31"/>
        <v>0</v>
      </c>
      <c r="M490" s="219">
        <f t="shared" si="29"/>
        <v>1.0937297498636203E-4</v>
      </c>
    </row>
    <row r="491" spans="1:13" x14ac:dyDescent="0.35">
      <c r="A491" s="215">
        <v>126243</v>
      </c>
      <c r="B491" s="215" t="s">
        <v>307</v>
      </c>
      <c r="C491" s="215" t="s">
        <v>77</v>
      </c>
      <c r="D491" s="215" t="s">
        <v>78</v>
      </c>
      <c r="E491" s="207"/>
      <c r="F491" s="207">
        <v>111525.89</v>
      </c>
      <c r="G491" s="207"/>
      <c r="H491" s="207">
        <v>-70.040000000000006</v>
      </c>
      <c r="J491" s="219">
        <f t="shared" si="30"/>
        <v>0</v>
      </c>
      <c r="K491" s="219">
        <f t="shared" si="28"/>
        <v>0</v>
      </c>
      <c r="L491" s="219">
        <f t="shared" si="31"/>
        <v>6.2801561144232971E-4</v>
      </c>
      <c r="M491" s="219">
        <f t="shared" si="29"/>
        <v>8.1459022306897574E-4</v>
      </c>
    </row>
    <row r="492" spans="1:13" x14ac:dyDescent="0.35">
      <c r="A492" s="215">
        <v>126260</v>
      </c>
      <c r="B492" s="215" t="s">
        <v>552</v>
      </c>
      <c r="C492" s="215" t="s">
        <v>120</v>
      </c>
      <c r="D492" s="215" t="s">
        <v>121</v>
      </c>
      <c r="E492" s="207">
        <v>41225</v>
      </c>
      <c r="F492" s="207"/>
      <c r="G492" s="207">
        <v>-8278.2000000000007</v>
      </c>
      <c r="H492" s="207"/>
      <c r="J492" s="219">
        <f t="shared" si="30"/>
        <v>0.20080533656761676</v>
      </c>
      <c r="K492" s="219">
        <f t="shared" si="28"/>
        <v>2.6630136846481452E-4</v>
      </c>
      <c r="L492" s="219">
        <f t="shared" si="31"/>
        <v>0</v>
      </c>
      <c r="M492" s="219">
        <f t="shared" si="29"/>
        <v>0</v>
      </c>
    </row>
    <row r="493" spans="1:13" x14ac:dyDescent="0.35">
      <c r="A493" s="215">
        <v>126277</v>
      </c>
      <c r="B493" s="215" t="s">
        <v>308</v>
      </c>
      <c r="C493" s="215" t="s">
        <v>136</v>
      </c>
      <c r="D493" s="215" t="s">
        <v>137</v>
      </c>
      <c r="E493" s="207">
        <v>85520.41</v>
      </c>
      <c r="F493" s="207"/>
      <c r="G493" s="207"/>
      <c r="H493" s="207"/>
      <c r="J493" s="219">
        <f t="shared" si="30"/>
        <v>0</v>
      </c>
      <c r="K493" s="219">
        <f t="shared" si="28"/>
        <v>5.5243668198112815E-4</v>
      </c>
      <c r="L493" s="219">
        <f t="shared" si="31"/>
        <v>0</v>
      </c>
      <c r="M493" s="219">
        <f t="shared" si="29"/>
        <v>0</v>
      </c>
    </row>
    <row r="494" spans="1:13" x14ac:dyDescent="0.35">
      <c r="A494" s="215">
        <v>126289</v>
      </c>
      <c r="B494" s="215" t="s">
        <v>309</v>
      </c>
      <c r="C494" s="215" t="s">
        <v>136</v>
      </c>
      <c r="D494" s="215" t="s">
        <v>137</v>
      </c>
      <c r="E494" s="207"/>
      <c r="F494" s="207">
        <v>5320537.8499999996</v>
      </c>
      <c r="G494" s="207"/>
      <c r="H494" s="207">
        <v>-54970.52</v>
      </c>
      <c r="J494" s="219">
        <f t="shared" si="30"/>
        <v>0</v>
      </c>
      <c r="K494" s="219">
        <f t="shared" si="28"/>
        <v>0</v>
      </c>
      <c r="L494" s="219">
        <f t="shared" si="31"/>
        <v>1.0331759974228921E-2</v>
      </c>
      <c r="M494" s="219">
        <f t="shared" si="29"/>
        <v>3.8861452834659541E-2</v>
      </c>
    </row>
    <row r="495" spans="1:13" x14ac:dyDescent="0.35">
      <c r="A495" s="215">
        <v>126308</v>
      </c>
      <c r="B495" s="215" t="s">
        <v>667</v>
      </c>
      <c r="C495" s="215" t="s">
        <v>13</v>
      </c>
      <c r="D495" s="215" t="s">
        <v>14</v>
      </c>
      <c r="E495" s="207"/>
      <c r="F495" s="207">
        <v>103</v>
      </c>
      <c r="G495" s="207"/>
      <c r="H495" s="207"/>
      <c r="J495" s="219">
        <f t="shared" si="30"/>
        <v>0</v>
      </c>
      <c r="K495" s="219">
        <f t="shared" si="28"/>
        <v>0</v>
      </c>
      <c r="L495" s="219">
        <f t="shared" si="31"/>
        <v>0</v>
      </c>
      <c r="M495" s="219">
        <f t="shared" si="29"/>
        <v>7.5231673090530373E-7</v>
      </c>
    </row>
    <row r="496" spans="1:13" x14ac:dyDescent="0.35">
      <c r="A496" s="215">
        <v>126349</v>
      </c>
      <c r="B496" s="215" t="s">
        <v>310</v>
      </c>
      <c r="C496" s="215" t="s">
        <v>77</v>
      </c>
      <c r="D496" s="215" t="s">
        <v>78</v>
      </c>
      <c r="E496" s="207">
        <v>-2750</v>
      </c>
      <c r="F496" s="207"/>
      <c r="G496" s="207"/>
      <c r="H496" s="207"/>
      <c r="J496" s="219">
        <f t="shared" si="30"/>
        <v>0</v>
      </c>
      <c r="K496" s="219">
        <f t="shared" si="28"/>
        <v>-1.7764190740527347E-5</v>
      </c>
      <c r="L496" s="219">
        <f t="shared" si="31"/>
        <v>0</v>
      </c>
      <c r="M496" s="219">
        <f t="shared" si="29"/>
        <v>0</v>
      </c>
    </row>
    <row r="497" spans="1:13" x14ac:dyDescent="0.35">
      <c r="A497" s="215">
        <v>126356</v>
      </c>
      <c r="B497" s="215" t="s">
        <v>311</v>
      </c>
      <c r="C497" s="215" t="s">
        <v>64</v>
      </c>
      <c r="D497" s="215" t="s">
        <v>65</v>
      </c>
      <c r="E497" s="207"/>
      <c r="F497" s="207">
        <v>5488</v>
      </c>
      <c r="G497" s="207"/>
      <c r="H497" s="207"/>
      <c r="J497" s="219">
        <f t="shared" si="30"/>
        <v>0</v>
      </c>
      <c r="K497" s="219">
        <f t="shared" si="28"/>
        <v>0</v>
      </c>
      <c r="L497" s="219">
        <f t="shared" si="31"/>
        <v>0</v>
      </c>
      <c r="M497" s="219">
        <f t="shared" si="29"/>
        <v>4.008460406998356E-5</v>
      </c>
    </row>
    <row r="498" spans="1:13" x14ac:dyDescent="0.35">
      <c r="A498" s="215">
        <v>126375</v>
      </c>
      <c r="B498" s="215" t="s">
        <v>312</v>
      </c>
      <c r="C498" s="215" t="s">
        <v>136</v>
      </c>
      <c r="D498" s="215" t="s">
        <v>137</v>
      </c>
      <c r="E498" s="207">
        <v>5768.76</v>
      </c>
      <c r="F498" s="207"/>
      <c r="G498" s="207"/>
      <c r="H498" s="207"/>
      <c r="J498" s="219">
        <f t="shared" si="30"/>
        <v>0</v>
      </c>
      <c r="K498" s="219">
        <f t="shared" si="28"/>
        <v>3.7264491991390744E-5</v>
      </c>
      <c r="L498" s="219">
        <f t="shared" si="31"/>
        <v>0</v>
      </c>
      <c r="M498" s="219">
        <f t="shared" si="29"/>
        <v>0</v>
      </c>
    </row>
    <row r="499" spans="1:13" x14ac:dyDescent="0.35">
      <c r="A499" s="215">
        <v>126461</v>
      </c>
      <c r="B499" s="215" t="s">
        <v>503</v>
      </c>
      <c r="C499" s="215" t="s">
        <v>24</v>
      </c>
      <c r="D499" s="215" t="s">
        <v>25</v>
      </c>
      <c r="E499" s="207">
        <v>-30079</v>
      </c>
      <c r="F499" s="207"/>
      <c r="G499" s="207">
        <v>-899.2</v>
      </c>
      <c r="H499" s="207"/>
      <c r="J499" s="219">
        <f t="shared" si="30"/>
        <v>-2.9894610858073739E-2</v>
      </c>
      <c r="K499" s="219">
        <f t="shared" si="28"/>
        <v>-1.9430148846702624E-4</v>
      </c>
      <c r="L499" s="219">
        <f t="shared" si="31"/>
        <v>0</v>
      </c>
      <c r="M499" s="219">
        <f t="shared" si="29"/>
        <v>0</v>
      </c>
    </row>
    <row r="500" spans="1:13" x14ac:dyDescent="0.35">
      <c r="A500" s="215">
        <v>126488</v>
      </c>
      <c r="B500" s="215" t="s">
        <v>313</v>
      </c>
      <c r="C500" s="215" t="s">
        <v>123</v>
      </c>
      <c r="D500" s="215" t="s">
        <v>124</v>
      </c>
      <c r="E500" s="207"/>
      <c r="F500" s="207">
        <v>2000</v>
      </c>
      <c r="G500" s="207"/>
      <c r="H500" s="207"/>
      <c r="J500" s="219">
        <f t="shared" si="30"/>
        <v>0</v>
      </c>
      <c r="K500" s="219">
        <f t="shared" si="28"/>
        <v>0</v>
      </c>
      <c r="L500" s="219">
        <f t="shared" si="31"/>
        <v>0</v>
      </c>
      <c r="M500" s="219">
        <f t="shared" si="29"/>
        <v>1.4608091862238907E-5</v>
      </c>
    </row>
    <row r="501" spans="1:13" x14ac:dyDescent="0.35">
      <c r="A501" s="215">
        <v>126489</v>
      </c>
      <c r="B501" s="215" t="s">
        <v>434</v>
      </c>
      <c r="C501" s="215" t="s">
        <v>24</v>
      </c>
      <c r="D501" s="215" t="s">
        <v>25</v>
      </c>
      <c r="E501" s="207">
        <v>92672.52</v>
      </c>
      <c r="F501" s="207"/>
      <c r="G501" s="207">
        <v>-10104.290000000001</v>
      </c>
      <c r="H501" s="207"/>
      <c r="J501" s="219">
        <f t="shared" si="30"/>
        <v>0.10903221364866306</v>
      </c>
      <c r="K501" s="219">
        <f t="shared" si="28"/>
        <v>5.9863720788557655E-4</v>
      </c>
      <c r="L501" s="219">
        <f t="shared" si="31"/>
        <v>0</v>
      </c>
      <c r="M501" s="219">
        <f t="shared" si="29"/>
        <v>0</v>
      </c>
    </row>
    <row r="502" spans="1:13" x14ac:dyDescent="0.35">
      <c r="A502" s="215">
        <v>126531</v>
      </c>
      <c r="B502" s="215" t="s">
        <v>314</v>
      </c>
      <c r="C502" s="215" t="s">
        <v>24</v>
      </c>
      <c r="D502" s="215" t="s">
        <v>25</v>
      </c>
      <c r="E502" s="207">
        <v>-19864.560000000001</v>
      </c>
      <c r="F502" s="207"/>
      <c r="G502" s="207">
        <v>-313.55</v>
      </c>
      <c r="H502" s="207"/>
      <c r="J502" s="219">
        <f t="shared" si="30"/>
        <v>-1.5784391901960074E-2</v>
      </c>
      <c r="K502" s="219">
        <f t="shared" si="28"/>
        <v>-1.2831921193332725E-4</v>
      </c>
      <c r="L502" s="219">
        <f t="shared" si="31"/>
        <v>0</v>
      </c>
      <c r="M502" s="219">
        <f t="shared" si="29"/>
        <v>0</v>
      </c>
    </row>
    <row r="503" spans="1:13" x14ac:dyDescent="0.35">
      <c r="A503" s="215">
        <v>126542</v>
      </c>
      <c r="B503" s="215" t="s">
        <v>315</v>
      </c>
      <c r="C503" s="215" t="s">
        <v>114</v>
      </c>
      <c r="D503" s="215" t="s">
        <v>115</v>
      </c>
      <c r="E503" s="207">
        <v>12760</v>
      </c>
      <c r="F503" s="207"/>
      <c r="G503" s="207">
        <v>-980</v>
      </c>
      <c r="H503" s="207"/>
      <c r="J503" s="219">
        <f t="shared" si="30"/>
        <v>7.6802507836990594E-2</v>
      </c>
      <c r="K503" s="219">
        <f t="shared" si="28"/>
        <v>8.2425845036046899E-5</v>
      </c>
      <c r="L503" s="219">
        <f t="shared" si="31"/>
        <v>0</v>
      </c>
      <c r="M503" s="219">
        <f t="shared" si="29"/>
        <v>0</v>
      </c>
    </row>
    <row r="504" spans="1:13" x14ac:dyDescent="0.35">
      <c r="A504" s="215">
        <v>126584</v>
      </c>
      <c r="B504" s="215" t="s">
        <v>511</v>
      </c>
      <c r="C504" s="215" t="s">
        <v>136</v>
      </c>
      <c r="D504" s="215" t="s">
        <v>137</v>
      </c>
      <c r="E504" s="207">
        <v>28782.39</v>
      </c>
      <c r="F504" s="207"/>
      <c r="G504" s="207"/>
      <c r="H504" s="207"/>
      <c r="J504" s="219">
        <f t="shared" si="30"/>
        <v>0</v>
      </c>
      <c r="K504" s="219">
        <f t="shared" si="28"/>
        <v>1.8592576942845344E-4</v>
      </c>
      <c r="L504" s="219">
        <f t="shared" si="31"/>
        <v>0</v>
      </c>
      <c r="M504" s="219">
        <f t="shared" si="29"/>
        <v>0</v>
      </c>
    </row>
    <row r="505" spans="1:13" x14ac:dyDescent="0.35">
      <c r="A505" s="215">
        <v>126660</v>
      </c>
      <c r="B505" s="215" t="s">
        <v>316</v>
      </c>
      <c r="C505" s="215" t="s">
        <v>98</v>
      </c>
      <c r="D505" s="215" t="s">
        <v>99</v>
      </c>
      <c r="E505" s="207"/>
      <c r="F505" s="207">
        <v>-22313.83</v>
      </c>
      <c r="G505" s="207"/>
      <c r="H505" s="207">
        <v>-85.62</v>
      </c>
      <c r="J505" s="219">
        <f t="shared" si="30"/>
        <v>0</v>
      </c>
      <c r="K505" s="219">
        <f t="shared" si="28"/>
        <v>0</v>
      </c>
      <c r="L505" s="219">
        <f t="shared" si="31"/>
        <v>-3.8370822041756164E-3</v>
      </c>
      <c r="M505" s="219">
        <f t="shared" si="29"/>
        <v>-1.629812392191912E-4</v>
      </c>
    </row>
    <row r="506" spans="1:13" x14ac:dyDescent="0.35">
      <c r="A506" s="215">
        <v>126672</v>
      </c>
      <c r="B506" s="215" t="s">
        <v>612</v>
      </c>
      <c r="C506" s="215" t="s">
        <v>13</v>
      </c>
      <c r="D506" s="215" t="s">
        <v>14</v>
      </c>
      <c r="E506" s="207"/>
      <c r="F506" s="207">
        <v>2525.9899999999998</v>
      </c>
      <c r="G506" s="207"/>
      <c r="H506" s="207"/>
      <c r="J506" s="219">
        <f t="shared" si="30"/>
        <v>0</v>
      </c>
      <c r="K506" s="219">
        <f t="shared" si="28"/>
        <v>0</v>
      </c>
      <c r="L506" s="219">
        <f t="shared" si="31"/>
        <v>0</v>
      </c>
      <c r="M506" s="219">
        <f t="shared" si="29"/>
        <v>1.8449946981548427E-5</v>
      </c>
    </row>
    <row r="507" spans="1:13" x14ac:dyDescent="0.35">
      <c r="A507" s="215">
        <v>126694</v>
      </c>
      <c r="B507" s="215" t="s">
        <v>681</v>
      </c>
      <c r="C507" s="215" t="s">
        <v>24</v>
      </c>
      <c r="D507" s="215" t="s">
        <v>25</v>
      </c>
      <c r="E507" s="207">
        <v>-3295.83</v>
      </c>
      <c r="F507" s="207"/>
      <c r="G507" s="207">
        <v>-27024.47</v>
      </c>
      <c r="H507" s="207"/>
      <c r="J507" s="219">
        <f t="shared" si="30"/>
        <v>-8.1995946392866141</v>
      </c>
      <c r="K507" s="219">
        <f t="shared" si="28"/>
        <v>-2.1290091915764453E-5</v>
      </c>
      <c r="L507" s="219">
        <f t="shared" si="31"/>
        <v>0</v>
      </c>
      <c r="M507" s="219">
        <f t="shared" si="29"/>
        <v>0</v>
      </c>
    </row>
    <row r="508" spans="1:13" x14ac:dyDescent="0.35">
      <c r="A508" s="215">
        <v>126717</v>
      </c>
      <c r="B508" s="215" t="s">
        <v>669</v>
      </c>
      <c r="C508" s="215" t="s">
        <v>47</v>
      </c>
      <c r="D508" s="215" t="s">
        <v>48</v>
      </c>
      <c r="E508" s="207"/>
      <c r="F508" s="207">
        <v>16</v>
      </c>
      <c r="G508" s="207"/>
      <c r="H508" s="207"/>
      <c r="J508" s="219">
        <f t="shared" si="30"/>
        <v>0</v>
      </c>
      <c r="K508" s="219">
        <f t="shared" si="28"/>
        <v>0</v>
      </c>
      <c r="L508" s="219">
        <f t="shared" si="31"/>
        <v>0</v>
      </c>
      <c r="M508" s="219">
        <f t="shared" si="29"/>
        <v>1.1686473489791125E-7</v>
      </c>
    </row>
    <row r="509" spans="1:13" x14ac:dyDescent="0.35">
      <c r="A509" s="215">
        <v>126776</v>
      </c>
      <c r="B509" s="215" t="s">
        <v>684</v>
      </c>
      <c r="C509" s="215" t="s">
        <v>136</v>
      </c>
      <c r="D509" s="215" t="s">
        <v>137</v>
      </c>
      <c r="E509" s="207"/>
      <c r="F509" s="207">
        <v>-7435.69</v>
      </c>
      <c r="G509" s="207"/>
      <c r="H509" s="207"/>
      <c r="J509" s="219">
        <f t="shared" si="30"/>
        <v>0</v>
      </c>
      <c r="K509" s="219">
        <f t="shared" si="28"/>
        <v>0</v>
      </c>
      <c r="L509" s="219">
        <f t="shared" si="31"/>
        <v>0</v>
      </c>
      <c r="M509" s="219">
        <f t="shared" si="29"/>
        <v>-5.4310621289565605E-5</v>
      </c>
    </row>
    <row r="510" spans="1:13" x14ac:dyDescent="0.35">
      <c r="A510" s="215">
        <v>126816</v>
      </c>
      <c r="B510" s="215" t="s">
        <v>633</v>
      </c>
      <c r="C510" s="215" t="s">
        <v>258</v>
      </c>
      <c r="D510" s="215" t="s">
        <v>259</v>
      </c>
      <c r="E510" s="207">
        <v>640.35</v>
      </c>
      <c r="F510" s="207"/>
      <c r="G510" s="207">
        <v>-29.77</v>
      </c>
      <c r="H510" s="207"/>
      <c r="J510" s="219">
        <f t="shared" si="30"/>
        <v>4.6490200671507768E-2</v>
      </c>
      <c r="K510" s="219">
        <f t="shared" si="28"/>
        <v>4.1364725602533413E-6</v>
      </c>
      <c r="L510" s="219">
        <f t="shared" si="31"/>
        <v>0</v>
      </c>
      <c r="M510" s="219">
        <f t="shared" si="29"/>
        <v>0</v>
      </c>
    </row>
    <row r="511" spans="1:13" x14ac:dyDescent="0.35">
      <c r="A511" s="215">
        <v>126949</v>
      </c>
      <c r="B511" s="215" t="s">
        <v>317</v>
      </c>
      <c r="C511" s="215" t="s">
        <v>136</v>
      </c>
      <c r="D511" s="215" t="s">
        <v>137</v>
      </c>
      <c r="E511" s="207">
        <v>525</v>
      </c>
      <c r="F511" s="207"/>
      <c r="G511" s="207"/>
      <c r="H511" s="207"/>
      <c r="J511" s="219">
        <f t="shared" si="30"/>
        <v>0</v>
      </c>
      <c r="K511" s="219">
        <f t="shared" si="28"/>
        <v>3.3913455050097665E-6</v>
      </c>
      <c r="L511" s="219">
        <f t="shared" si="31"/>
        <v>0</v>
      </c>
      <c r="M511" s="219">
        <f t="shared" si="29"/>
        <v>0</v>
      </c>
    </row>
    <row r="512" spans="1:13" x14ac:dyDescent="0.35">
      <c r="A512" s="215">
        <v>126962</v>
      </c>
      <c r="B512" s="215" t="s">
        <v>937</v>
      </c>
      <c r="C512" s="215" t="s">
        <v>136</v>
      </c>
      <c r="D512" s="215" t="s">
        <v>137</v>
      </c>
      <c r="E512" s="207">
        <v>332.12</v>
      </c>
      <c r="F512" s="207"/>
      <c r="G512" s="207"/>
      <c r="H512" s="207"/>
      <c r="J512" s="219">
        <f t="shared" si="30"/>
        <v>0</v>
      </c>
      <c r="K512" s="219">
        <f t="shared" si="28"/>
        <v>2.1453974649977976E-6</v>
      </c>
      <c r="L512" s="219">
        <f t="shared" si="31"/>
        <v>0</v>
      </c>
      <c r="M512" s="219">
        <f t="shared" si="29"/>
        <v>0</v>
      </c>
    </row>
    <row r="513" spans="1:13" x14ac:dyDescent="0.35">
      <c r="A513" s="215">
        <v>127127</v>
      </c>
      <c r="B513" s="215" t="s">
        <v>433</v>
      </c>
      <c r="C513" s="215" t="s">
        <v>22</v>
      </c>
      <c r="D513" s="215" t="s">
        <v>23</v>
      </c>
      <c r="E513" s="207"/>
      <c r="F513" s="207">
        <v>122148.88</v>
      </c>
      <c r="G513" s="207"/>
      <c r="H513" s="207"/>
      <c r="J513" s="219">
        <f t="shared" si="30"/>
        <v>0</v>
      </c>
      <c r="K513" s="219">
        <f t="shared" si="28"/>
        <v>0</v>
      </c>
      <c r="L513" s="219">
        <f t="shared" si="31"/>
        <v>0</v>
      </c>
      <c r="M513" s="219">
        <f t="shared" si="29"/>
        <v>8.9218102995479844E-4</v>
      </c>
    </row>
    <row r="514" spans="1:13" x14ac:dyDescent="0.35">
      <c r="A514" s="215">
        <v>127158</v>
      </c>
      <c r="B514" s="215" t="s">
        <v>1189</v>
      </c>
      <c r="C514" s="215" t="s">
        <v>24</v>
      </c>
      <c r="D514" s="215" t="s">
        <v>25</v>
      </c>
      <c r="E514" s="207">
        <v>-2057.9499999999998</v>
      </c>
      <c r="F514" s="207"/>
      <c r="G514" s="207">
        <v>-4.21</v>
      </c>
      <c r="H514" s="207"/>
      <c r="J514" s="219">
        <f t="shared" si="30"/>
        <v>-2.0457251147987074E-3</v>
      </c>
      <c r="K514" s="219">
        <f t="shared" si="28"/>
        <v>-1.3293751394352091E-5</v>
      </c>
      <c r="L514" s="219">
        <f t="shared" si="31"/>
        <v>0</v>
      </c>
      <c r="M514" s="219">
        <f t="shared" si="29"/>
        <v>0</v>
      </c>
    </row>
    <row r="515" spans="1:13" x14ac:dyDescent="0.35">
      <c r="A515" s="215">
        <v>127203</v>
      </c>
      <c r="B515" s="215" t="s">
        <v>938</v>
      </c>
      <c r="C515" s="215" t="s">
        <v>136</v>
      </c>
      <c r="D515" s="215" t="s">
        <v>137</v>
      </c>
      <c r="E515" s="207">
        <v>8849.59</v>
      </c>
      <c r="F515" s="207"/>
      <c r="G515" s="207"/>
      <c r="H515" s="207"/>
      <c r="J515" s="219">
        <f t="shared" si="30"/>
        <v>0</v>
      </c>
      <c r="K515" s="219">
        <f t="shared" si="28"/>
        <v>5.7165747176532152E-5</v>
      </c>
      <c r="L515" s="219">
        <f t="shared" si="31"/>
        <v>0</v>
      </c>
      <c r="M515" s="219">
        <f t="shared" si="29"/>
        <v>0</v>
      </c>
    </row>
    <row r="516" spans="1:13" x14ac:dyDescent="0.35">
      <c r="A516" s="215">
        <v>127233</v>
      </c>
      <c r="B516" s="215" t="s">
        <v>939</v>
      </c>
      <c r="C516" s="215" t="s">
        <v>13</v>
      </c>
      <c r="D516" s="215" t="s">
        <v>14</v>
      </c>
      <c r="E516" s="207"/>
      <c r="F516" s="207">
        <v>40</v>
      </c>
      <c r="G516" s="207"/>
      <c r="H516" s="207"/>
      <c r="J516" s="219">
        <f t="shared" si="30"/>
        <v>0</v>
      </c>
      <c r="K516" s="219">
        <f t="shared" si="28"/>
        <v>0</v>
      </c>
      <c r="L516" s="219">
        <f t="shared" si="31"/>
        <v>0</v>
      </c>
      <c r="M516" s="219">
        <f t="shared" si="29"/>
        <v>2.9216183724477816E-7</v>
      </c>
    </row>
    <row r="517" spans="1:13" x14ac:dyDescent="0.35">
      <c r="A517" s="215">
        <v>127243</v>
      </c>
      <c r="B517" s="215" t="s">
        <v>940</v>
      </c>
      <c r="C517" s="215" t="s">
        <v>24</v>
      </c>
      <c r="D517" s="215" t="s">
        <v>25</v>
      </c>
      <c r="E517" s="207">
        <v>90720</v>
      </c>
      <c r="F517" s="207"/>
      <c r="G517" s="207">
        <v>-9072</v>
      </c>
      <c r="H517" s="207"/>
      <c r="J517" s="219">
        <f t="shared" si="30"/>
        <v>0.1</v>
      </c>
      <c r="K517" s="219">
        <f t="shared" si="28"/>
        <v>5.8602450326568768E-4</v>
      </c>
      <c r="L517" s="219">
        <f t="shared" si="31"/>
        <v>0</v>
      </c>
      <c r="M517" s="219">
        <f t="shared" si="29"/>
        <v>0</v>
      </c>
    </row>
    <row r="518" spans="1:13" x14ac:dyDescent="0.35">
      <c r="A518" s="215">
        <v>127281</v>
      </c>
      <c r="B518" s="215" t="s">
        <v>318</v>
      </c>
      <c r="C518" s="215" t="s">
        <v>24</v>
      </c>
      <c r="D518" s="215" t="s">
        <v>25</v>
      </c>
      <c r="E518" s="207">
        <v>3104307.29</v>
      </c>
      <c r="F518" s="207"/>
      <c r="G518" s="207">
        <v>-339796.68</v>
      </c>
      <c r="H518" s="207"/>
      <c r="J518" s="219">
        <f t="shared" si="30"/>
        <v>0.10945974359387597</v>
      </c>
      <c r="K518" s="219">
        <f t="shared" si="28"/>
        <v>2.0052911569734381E-2</v>
      </c>
      <c r="L518" s="219">
        <f t="shared" si="31"/>
        <v>0</v>
      </c>
      <c r="M518" s="219">
        <f t="shared" si="29"/>
        <v>0</v>
      </c>
    </row>
    <row r="519" spans="1:13" x14ac:dyDescent="0.35">
      <c r="A519" s="215">
        <v>127284</v>
      </c>
      <c r="B519" s="215" t="s">
        <v>319</v>
      </c>
      <c r="C519" s="215" t="s">
        <v>47</v>
      </c>
      <c r="D519" s="215" t="s">
        <v>48</v>
      </c>
      <c r="E519" s="207"/>
      <c r="F519" s="207">
        <v>61961.34</v>
      </c>
      <c r="G519" s="207"/>
      <c r="H519" s="207"/>
      <c r="J519" s="219">
        <f t="shared" si="30"/>
        <v>0</v>
      </c>
      <c r="K519" s="219">
        <f t="shared" ref="K519:K582" si="32">E519/$P$2</f>
        <v>0</v>
      </c>
      <c r="L519" s="219">
        <f t="shared" si="31"/>
        <v>0</v>
      </c>
      <c r="M519" s="219">
        <f t="shared" ref="M519:M582" si="33">F519/$Q$2</f>
        <v>4.5256847331370901E-4</v>
      </c>
    </row>
    <row r="520" spans="1:13" x14ac:dyDescent="0.35">
      <c r="A520" s="215">
        <v>127303</v>
      </c>
      <c r="B520" s="215" t="s">
        <v>432</v>
      </c>
      <c r="C520" s="215" t="s">
        <v>24</v>
      </c>
      <c r="D520" s="215" t="s">
        <v>25</v>
      </c>
      <c r="E520" s="207">
        <v>118610.24000000001</v>
      </c>
      <c r="F520" s="207"/>
      <c r="G520" s="207">
        <v>-10000.120000000001</v>
      </c>
      <c r="H520" s="207"/>
      <c r="J520" s="219">
        <f t="shared" ref="J520:J583" si="34">IFERROR(-G520/E520,0)</f>
        <v>8.431076439943129E-2</v>
      </c>
      <c r="K520" s="219">
        <f t="shared" si="32"/>
        <v>7.6618724623262781E-4</v>
      </c>
      <c r="L520" s="219">
        <f t="shared" ref="L520:L583" si="35">IFERROR(-H520/F520,0)</f>
        <v>0</v>
      </c>
      <c r="M520" s="219">
        <f t="shared" si="33"/>
        <v>0</v>
      </c>
    </row>
    <row r="521" spans="1:13" x14ac:dyDescent="0.35">
      <c r="A521" s="215">
        <v>127338</v>
      </c>
      <c r="B521" s="215" t="s">
        <v>941</v>
      </c>
      <c r="C521" s="215" t="s">
        <v>136</v>
      </c>
      <c r="D521" s="215" t="s">
        <v>137</v>
      </c>
      <c r="E521" s="207">
        <v>99.72</v>
      </c>
      <c r="F521" s="207"/>
      <c r="G521" s="207"/>
      <c r="H521" s="207"/>
      <c r="J521" s="219">
        <f t="shared" si="34"/>
        <v>0</v>
      </c>
      <c r="K521" s="219">
        <f t="shared" si="32"/>
        <v>6.4416185478014076E-7</v>
      </c>
      <c r="L521" s="219">
        <f t="shared" si="35"/>
        <v>0</v>
      </c>
      <c r="M521" s="219">
        <f t="shared" si="33"/>
        <v>0</v>
      </c>
    </row>
    <row r="522" spans="1:13" x14ac:dyDescent="0.35">
      <c r="A522" s="215">
        <v>127339</v>
      </c>
      <c r="B522" s="215" t="s">
        <v>320</v>
      </c>
      <c r="C522" s="215" t="s">
        <v>64</v>
      </c>
      <c r="D522" s="215" t="s">
        <v>65</v>
      </c>
      <c r="E522" s="207"/>
      <c r="F522" s="207">
        <v>4144.88</v>
      </c>
      <c r="G522" s="207"/>
      <c r="H522" s="207"/>
      <c r="J522" s="219">
        <f t="shared" si="34"/>
        <v>0</v>
      </c>
      <c r="K522" s="219">
        <f t="shared" si="32"/>
        <v>0</v>
      </c>
      <c r="L522" s="219">
        <f t="shared" si="35"/>
        <v>0</v>
      </c>
      <c r="M522" s="219">
        <f t="shared" si="33"/>
        <v>3.0274393898978402E-5</v>
      </c>
    </row>
    <row r="523" spans="1:13" x14ac:dyDescent="0.35">
      <c r="A523" s="215">
        <v>127382</v>
      </c>
      <c r="B523" s="215" t="s">
        <v>321</v>
      </c>
      <c r="C523" s="215" t="s">
        <v>98</v>
      </c>
      <c r="D523" s="215" t="s">
        <v>99</v>
      </c>
      <c r="E523" s="207"/>
      <c r="F523" s="207">
        <v>562116.19999999995</v>
      </c>
      <c r="G523" s="207"/>
      <c r="H523" s="207">
        <v>-40904.800000000003</v>
      </c>
      <c r="J523" s="219">
        <f t="shared" si="34"/>
        <v>0</v>
      </c>
      <c r="K523" s="219">
        <f t="shared" si="32"/>
        <v>0</v>
      </c>
      <c r="L523" s="219">
        <f t="shared" si="35"/>
        <v>7.2769295743477957E-2</v>
      </c>
      <c r="M523" s="219">
        <f t="shared" si="33"/>
        <v>4.1057225434263283E-3</v>
      </c>
    </row>
    <row r="524" spans="1:13" x14ac:dyDescent="0.35">
      <c r="A524" s="215">
        <v>127386</v>
      </c>
      <c r="B524" s="215" t="s">
        <v>1307</v>
      </c>
      <c r="C524" s="215" t="s">
        <v>77</v>
      </c>
      <c r="D524" s="215" t="s">
        <v>78</v>
      </c>
      <c r="E524" s="207">
        <v>134162.79999999999</v>
      </c>
      <c r="F524" s="207"/>
      <c r="G524" s="207"/>
      <c r="H524" s="207"/>
      <c r="J524" s="219">
        <f t="shared" si="34"/>
        <v>0</v>
      </c>
      <c r="K524" s="219">
        <f t="shared" si="32"/>
        <v>8.6665220708480816E-4</v>
      </c>
      <c r="L524" s="219">
        <f t="shared" si="35"/>
        <v>0</v>
      </c>
      <c r="M524" s="219">
        <f t="shared" si="33"/>
        <v>0</v>
      </c>
    </row>
    <row r="525" spans="1:13" x14ac:dyDescent="0.35">
      <c r="A525" s="215">
        <v>127392</v>
      </c>
      <c r="B525" s="215" t="s">
        <v>431</v>
      </c>
      <c r="C525" s="215" t="s">
        <v>98</v>
      </c>
      <c r="D525" s="215" t="s">
        <v>99</v>
      </c>
      <c r="E525" s="207"/>
      <c r="F525" s="207">
        <v>122576</v>
      </c>
      <c r="G525" s="207"/>
      <c r="H525" s="207">
        <v>-3497.02</v>
      </c>
      <c r="J525" s="219">
        <f t="shared" si="34"/>
        <v>0</v>
      </c>
      <c r="K525" s="219">
        <f t="shared" si="32"/>
        <v>0</v>
      </c>
      <c r="L525" s="219">
        <f t="shared" si="35"/>
        <v>2.8529402166818953E-2</v>
      </c>
      <c r="M525" s="219">
        <f t="shared" si="33"/>
        <v>8.9530073405289813E-4</v>
      </c>
    </row>
    <row r="526" spans="1:13" x14ac:dyDescent="0.35">
      <c r="A526" s="215">
        <v>127396</v>
      </c>
      <c r="B526" s="215" t="s">
        <v>514</v>
      </c>
      <c r="C526" s="215" t="s">
        <v>136</v>
      </c>
      <c r="D526" s="215" t="s">
        <v>137</v>
      </c>
      <c r="E526" s="207">
        <v>4580.1499999999996</v>
      </c>
      <c r="F526" s="207"/>
      <c r="G526" s="207"/>
      <c r="H526" s="207"/>
      <c r="J526" s="219">
        <f t="shared" si="34"/>
        <v>0</v>
      </c>
      <c r="K526" s="219">
        <f t="shared" si="32"/>
        <v>2.9586421170991391E-5</v>
      </c>
      <c r="L526" s="219">
        <f t="shared" si="35"/>
        <v>0</v>
      </c>
      <c r="M526" s="219">
        <f t="shared" si="33"/>
        <v>0</v>
      </c>
    </row>
    <row r="527" spans="1:13" x14ac:dyDescent="0.35">
      <c r="A527" s="215">
        <v>127470</v>
      </c>
      <c r="B527" s="215" t="s">
        <v>322</v>
      </c>
      <c r="C527" s="215" t="s">
        <v>77</v>
      </c>
      <c r="D527" s="215" t="s">
        <v>78</v>
      </c>
      <c r="E527" s="207">
        <v>396456.75</v>
      </c>
      <c r="F527" s="207"/>
      <c r="G527" s="207"/>
      <c r="H527" s="207"/>
      <c r="J527" s="219">
        <f t="shared" si="34"/>
        <v>0</v>
      </c>
      <c r="K527" s="219">
        <f t="shared" si="32"/>
        <v>2.5609939372252966E-3</v>
      </c>
      <c r="L527" s="219">
        <f t="shared" si="35"/>
        <v>0</v>
      </c>
      <c r="M527" s="219">
        <f t="shared" si="33"/>
        <v>0</v>
      </c>
    </row>
    <row r="528" spans="1:13" x14ac:dyDescent="0.35">
      <c r="A528" s="215">
        <v>127474</v>
      </c>
      <c r="B528" s="215" t="s">
        <v>430</v>
      </c>
      <c r="C528" s="215" t="s">
        <v>56</v>
      </c>
      <c r="D528" s="215" t="s">
        <v>57</v>
      </c>
      <c r="E528" s="207"/>
      <c r="F528" s="207">
        <v>-7764.87</v>
      </c>
      <c r="G528" s="207"/>
      <c r="H528" s="207"/>
      <c r="J528" s="219">
        <f t="shared" si="34"/>
        <v>0</v>
      </c>
      <c r="K528" s="219">
        <f t="shared" si="32"/>
        <v>0</v>
      </c>
      <c r="L528" s="219">
        <f t="shared" si="35"/>
        <v>0</v>
      </c>
      <c r="M528" s="219">
        <f t="shared" si="33"/>
        <v>-5.6714967129171506E-5</v>
      </c>
    </row>
    <row r="529" spans="1:13" x14ac:dyDescent="0.35">
      <c r="A529" s="215">
        <v>127476</v>
      </c>
      <c r="B529" s="215" t="s">
        <v>513</v>
      </c>
      <c r="C529" s="215" t="s">
        <v>24</v>
      </c>
      <c r="D529" s="215" t="s">
        <v>25</v>
      </c>
      <c r="E529" s="207">
        <v>111014.62</v>
      </c>
      <c r="F529" s="207"/>
      <c r="G529" s="207">
        <v>-21592.75</v>
      </c>
      <c r="H529" s="207">
        <v>5000</v>
      </c>
      <c r="J529" s="219">
        <f t="shared" si="34"/>
        <v>0.19450366086917201</v>
      </c>
      <c r="K529" s="219">
        <f t="shared" si="32"/>
        <v>7.1712177624260441E-4</v>
      </c>
      <c r="L529" s="219">
        <f t="shared" si="35"/>
        <v>0</v>
      </c>
      <c r="M529" s="219">
        <f t="shared" si="33"/>
        <v>0</v>
      </c>
    </row>
    <row r="530" spans="1:13" x14ac:dyDescent="0.35">
      <c r="A530" s="215">
        <v>127496</v>
      </c>
      <c r="B530" s="215" t="s">
        <v>323</v>
      </c>
      <c r="C530" s="215" t="s">
        <v>24</v>
      </c>
      <c r="D530" s="215" t="s">
        <v>25</v>
      </c>
      <c r="E530" s="207">
        <v>85390.37</v>
      </c>
      <c r="F530" s="207"/>
      <c r="G530" s="207">
        <v>-8679.07</v>
      </c>
      <c r="H530" s="207"/>
      <c r="J530" s="219">
        <f t="shared" si="34"/>
        <v>0.10163991560172418</v>
      </c>
      <c r="K530" s="219">
        <f t="shared" si="32"/>
        <v>5.5159666184880158E-4</v>
      </c>
      <c r="L530" s="219">
        <f t="shared" si="35"/>
        <v>0</v>
      </c>
      <c r="M530" s="219">
        <f t="shared" si="33"/>
        <v>0</v>
      </c>
    </row>
    <row r="531" spans="1:13" x14ac:dyDescent="0.35">
      <c r="A531" s="215">
        <v>127501</v>
      </c>
      <c r="B531" s="215" t="s">
        <v>942</v>
      </c>
      <c r="C531" s="215" t="s">
        <v>64</v>
      </c>
      <c r="D531" s="215" t="s">
        <v>65</v>
      </c>
      <c r="E531" s="207"/>
      <c r="F531" s="207">
        <v>625</v>
      </c>
      <c r="G531" s="207"/>
      <c r="H531" s="207"/>
      <c r="J531" s="219">
        <f t="shared" si="34"/>
        <v>0</v>
      </c>
      <c r="K531" s="219">
        <f t="shared" si="32"/>
        <v>0</v>
      </c>
      <c r="L531" s="219">
        <f t="shared" si="35"/>
        <v>0</v>
      </c>
      <c r="M531" s="219">
        <f t="shared" si="33"/>
        <v>4.5650287069496587E-6</v>
      </c>
    </row>
    <row r="532" spans="1:13" x14ac:dyDescent="0.35">
      <c r="A532" s="215">
        <v>127502</v>
      </c>
      <c r="B532" s="215" t="s">
        <v>676</v>
      </c>
      <c r="C532" s="215" t="s">
        <v>136</v>
      </c>
      <c r="D532" s="215" t="s">
        <v>137</v>
      </c>
      <c r="E532" s="207">
        <v>-8350</v>
      </c>
      <c r="F532" s="207"/>
      <c r="G532" s="207"/>
      <c r="H532" s="207"/>
      <c r="J532" s="219">
        <f t="shared" si="34"/>
        <v>0</v>
      </c>
      <c r="K532" s="219">
        <f t="shared" si="32"/>
        <v>-5.3938542793964856E-5</v>
      </c>
      <c r="L532" s="219">
        <f t="shared" si="35"/>
        <v>0</v>
      </c>
      <c r="M532" s="219">
        <f t="shared" si="33"/>
        <v>0</v>
      </c>
    </row>
    <row r="533" spans="1:13" x14ac:dyDescent="0.35">
      <c r="A533" s="215">
        <v>127542</v>
      </c>
      <c r="B533" s="215" t="s">
        <v>943</v>
      </c>
      <c r="C533" s="215" t="s">
        <v>197</v>
      </c>
      <c r="D533" s="215" t="s">
        <v>198</v>
      </c>
      <c r="E533" s="207"/>
      <c r="F533" s="207">
        <v>498.62</v>
      </c>
      <c r="G533" s="207"/>
      <c r="H533" s="207">
        <v>0</v>
      </c>
      <c r="J533" s="219">
        <f t="shared" si="34"/>
        <v>0</v>
      </c>
      <c r="K533" s="219">
        <f t="shared" si="32"/>
        <v>0</v>
      </c>
      <c r="L533" s="219">
        <f t="shared" si="35"/>
        <v>0</v>
      </c>
      <c r="M533" s="219">
        <f t="shared" si="33"/>
        <v>3.6419433821747817E-6</v>
      </c>
    </row>
    <row r="534" spans="1:13" x14ac:dyDescent="0.35">
      <c r="A534" s="215">
        <v>127558</v>
      </c>
      <c r="B534" s="215" t="s">
        <v>504</v>
      </c>
      <c r="C534" s="215" t="s">
        <v>136</v>
      </c>
      <c r="D534" s="215" t="s">
        <v>137</v>
      </c>
      <c r="E534" s="207">
        <v>14960.75</v>
      </c>
      <c r="F534" s="207"/>
      <c r="G534" s="207"/>
      <c r="H534" s="207"/>
      <c r="J534" s="219">
        <f t="shared" si="34"/>
        <v>0</v>
      </c>
      <c r="K534" s="219">
        <f t="shared" si="32"/>
        <v>9.6642042407761643E-5</v>
      </c>
      <c r="L534" s="219">
        <f t="shared" si="35"/>
        <v>0</v>
      </c>
      <c r="M534" s="219">
        <f t="shared" si="33"/>
        <v>0</v>
      </c>
    </row>
    <row r="535" spans="1:13" x14ac:dyDescent="0.35">
      <c r="A535" s="215">
        <v>127574</v>
      </c>
      <c r="B535" s="215" t="s">
        <v>517</v>
      </c>
      <c r="C535" s="215" t="s">
        <v>24</v>
      </c>
      <c r="D535" s="215" t="s">
        <v>25</v>
      </c>
      <c r="E535" s="207">
        <v>20121.78</v>
      </c>
      <c r="F535" s="207"/>
      <c r="G535" s="207">
        <v>-2881.78</v>
      </c>
      <c r="H535" s="207"/>
      <c r="J535" s="219">
        <f t="shared" si="34"/>
        <v>0.14321695197939746</v>
      </c>
      <c r="K535" s="219">
        <f t="shared" si="32"/>
        <v>1.2998077743961033E-4</v>
      </c>
      <c r="L535" s="219">
        <f t="shared" si="35"/>
        <v>0</v>
      </c>
      <c r="M535" s="219">
        <f t="shared" si="33"/>
        <v>0</v>
      </c>
    </row>
    <row r="536" spans="1:13" x14ac:dyDescent="0.35">
      <c r="A536" s="215">
        <v>127640</v>
      </c>
      <c r="B536" s="215" t="s">
        <v>1312</v>
      </c>
      <c r="C536" s="215" t="s">
        <v>197</v>
      </c>
      <c r="D536" s="215" t="s">
        <v>198</v>
      </c>
      <c r="E536" s="207"/>
      <c r="F536" s="207">
        <v>20064</v>
      </c>
      <c r="G536" s="207"/>
      <c r="H536" s="207"/>
      <c r="J536" s="219">
        <f t="shared" si="34"/>
        <v>0</v>
      </c>
      <c r="K536" s="219">
        <f t="shared" si="32"/>
        <v>0</v>
      </c>
      <c r="L536" s="219">
        <f t="shared" si="35"/>
        <v>0</v>
      </c>
      <c r="M536" s="219">
        <f t="shared" si="33"/>
        <v>1.4654837756198071E-4</v>
      </c>
    </row>
    <row r="537" spans="1:13" x14ac:dyDescent="0.35">
      <c r="A537" s="215">
        <v>127701</v>
      </c>
      <c r="B537" s="215" t="s">
        <v>1802</v>
      </c>
      <c r="C537" s="215" t="s">
        <v>117</v>
      </c>
      <c r="D537" s="215" t="s">
        <v>118</v>
      </c>
      <c r="E537" s="207"/>
      <c r="F537" s="207">
        <v>954604.64</v>
      </c>
      <c r="G537" s="207"/>
      <c r="H537" s="207">
        <v>-28945.83</v>
      </c>
      <c r="J537" s="219">
        <f t="shared" si="34"/>
        <v>0</v>
      </c>
      <c r="K537" s="219">
        <f t="shared" si="32"/>
        <v>0</v>
      </c>
      <c r="L537" s="219">
        <f t="shared" si="35"/>
        <v>3.0322322757618276E-2</v>
      </c>
      <c r="M537" s="219">
        <f t="shared" si="33"/>
        <v>6.9724761366197503E-3</v>
      </c>
    </row>
    <row r="538" spans="1:13" x14ac:dyDescent="0.35">
      <c r="A538" s="215">
        <v>127728</v>
      </c>
      <c r="B538" s="215" t="s">
        <v>944</v>
      </c>
      <c r="C538" s="215" t="s">
        <v>98</v>
      </c>
      <c r="D538" s="215" t="s">
        <v>99</v>
      </c>
      <c r="E538" s="207"/>
      <c r="F538" s="207">
        <v>15</v>
      </c>
      <c r="G538" s="207"/>
      <c r="H538" s="207"/>
      <c r="J538" s="219">
        <f t="shared" si="34"/>
        <v>0</v>
      </c>
      <c r="K538" s="219">
        <f t="shared" si="32"/>
        <v>0</v>
      </c>
      <c r="L538" s="219">
        <f t="shared" si="35"/>
        <v>0</v>
      </c>
      <c r="M538" s="219">
        <f t="shared" si="33"/>
        <v>1.095606889667918E-7</v>
      </c>
    </row>
    <row r="539" spans="1:13" x14ac:dyDescent="0.35">
      <c r="A539" s="215">
        <v>127775</v>
      </c>
      <c r="B539" s="215" t="s">
        <v>498</v>
      </c>
      <c r="C539" s="215" t="s">
        <v>136</v>
      </c>
      <c r="D539" s="215" t="s">
        <v>137</v>
      </c>
      <c r="E539" s="207">
        <v>1440671.73</v>
      </c>
      <c r="F539" s="207"/>
      <c r="G539" s="207"/>
      <c r="H539" s="207"/>
      <c r="J539" s="219">
        <f t="shared" si="34"/>
        <v>0</v>
      </c>
      <c r="K539" s="219">
        <f t="shared" si="32"/>
        <v>9.3063154204383689E-3</v>
      </c>
      <c r="L539" s="219">
        <f t="shared" si="35"/>
        <v>0</v>
      </c>
      <c r="M539" s="219">
        <f t="shared" si="33"/>
        <v>0</v>
      </c>
    </row>
    <row r="540" spans="1:13" x14ac:dyDescent="0.35">
      <c r="A540" s="215">
        <v>127794</v>
      </c>
      <c r="B540" s="215" t="s">
        <v>520</v>
      </c>
      <c r="C540" s="215" t="s">
        <v>24</v>
      </c>
      <c r="D540" s="215" t="s">
        <v>25</v>
      </c>
      <c r="E540" s="207">
        <v>-4335.6499999999996</v>
      </c>
      <c r="F540" s="207"/>
      <c r="G540" s="207"/>
      <c r="H540" s="207"/>
      <c r="J540" s="219">
        <f t="shared" si="34"/>
        <v>0</v>
      </c>
      <c r="K540" s="219">
        <f t="shared" si="32"/>
        <v>-2.8007023121515415E-5</v>
      </c>
      <c r="L540" s="219">
        <f t="shared" si="35"/>
        <v>0</v>
      </c>
      <c r="M540" s="219">
        <f t="shared" si="33"/>
        <v>0</v>
      </c>
    </row>
    <row r="541" spans="1:13" x14ac:dyDescent="0.35">
      <c r="A541" s="215">
        <v>127822</v>
      </c>
      <c r="B541" s="215" t="s">
        <v>429</v>
      </c>
      <c r="C541" s="215" t="s">
        <v>24</v>
      </c>
      <c r="D541" s="215" t="s">
        <v>25</v>
      </c>
      <c r="E541" s="207">
        <v>178106.84</v>
      </c>
      <c r="F541" s="207"/>
      <c r="G541" s="207">
        <v>-54803.71</v>
      </c>
      <c r="H541" s="207"/>
      <c r="J541" s="219">
        <f t="shared" si="34"/>
        <v>0.30770132129681266</v>
      </c>
      <c r="K541" s="219">
        <f t="shared" si="32"/>
        <v>1.1505177738009404E-3</v>
      </c>
      <c r="L541" s="219">
        <f t="shared" si="35"/>
        <v>0</v>
      </c>
      <c r="M541" s="219">
        <f t="shared" si="33"/>
        <v>0</v>
      </c>
    </row>
    <row r="542" spans="1:13" x14ac:dyDescent="0.35">
      <c r="A542" s="215">
        <v>127859</v>
      </c>
      <c r="B542" s="215" t="s">
        <v>945</v>
      </c>
      <c r="C542" s="215" t="s">
        <v>136</v>
      </c>
      <c r="D542" s="215" t="s">
        <v>137</v>
      </c>
      <c r="E542" s="207">
        <v>5299.72</v>
      </c>
      <c r="F542" s="207"/>
      <c r="G542" s="207"/>
      <c r="H542" s="207"/>
      <c r="J542" s="219">
        <f t="shared" si="34"/>
        <v>0</v>
      </c>
      <c r="K542" s="219">
        <f t="shared" si="32"/>
        <v>3.4234631618686401E-5</v>
      </c>
      <c r="L542" s="219">
        <f t="shared" si="35"/>
        <v>0</v>
      </c>
      <c r="M542" s="219">
        <f t="shared" si="33"/>
        <v>0</v>
      </c>
    </row>
    <row r="543" spans="1:13" x14ac:dyDescent="0.35">
      <c r="A543" s="215">
        <v>128072</v>
      </c>
      <c r="B543" s="215" t="s">
        <v>946</v>
      </c>
      <c r="C543" s="215" t="s">
        <v>98</v>
      </c>
      <c r="D543" s="215" t="s">
        <v>99</v>
      </c>
      <c r="E543" s="207"/>
      <c r="F543" s="207">
        <v>53674.63</v>
      </c>
      <c r="G543" s="207"/>
      <c r="H543" s="207">
        <v>-367.46</v>
      </c>
      <c r="J543" s="219">
        <f t="shared" si="34"/>
        <v>0</v>
      </c>
      <c r="K543" s="219">
        <f t="shared" si="32"/>
        <v>0</v>
      </c>
      <c r="L543" s="219">
        <f t="shared" si="35"/>
        <v>6.8460648913648775E-3</v>
      </c>
      <c r="M543" s="219">
        <f t="shared" si="33"/>
        <v>3.9204196285584213E-4</v>
      </c>
    </row>
    <row r="544" spans="1:13" x14ac:dyDescent="0.35">
      <c r="A544" s="215">
        <v>128093</v>
      </c>
      <c r="B544" s="215" t="s">
        <v>947</v>
      </c>
      <c r="C544" s="215" t="s">
        <v>24</v>
      </c>
      <c r="D544" s="215" t="s">
        <v>25</v>
      </c>
      <c r="E544" s="207">
        <v>57836</v>
      </c>
      <c r="F544" s="207"/>
      <c r="G544" s="207"/>
      <c r="H544" s="207"/>
      <c r="J544" s="219">
        <f t="shared" si="34"/>
        <v>0</v>
      </c>
      <c r="K544" s="219">
        <f t="shared" si="32"/>
        <v>3.7360354024332351E-4</v>
      </c>
      <c r="L544" s="219">
        <f t="shared" si="35"/>
        <v>0</v>
      </c>
      <c r="M544" s="219">
        <f t="shared" si="33"/>
        <v>0</v>
      </c>
    </row>
    <row r="545" spans="1:13" x14ac:dyDescent="0.35">
      <c r="A545" s="215">
        <v>128153</v>
      </c>
      <c r="B545" s="215" t="s">
        <v>948</v>
      </c>
      <c r="C545" s="215" t="s">
        <v>16</v>
      </c>
      <c r="D545" s="215" t="s">
        <v>17</v>
      </c>
      <c r="E545" s="207">
        <v>600.01</v>
      </c>
      <c r="F545" s="207"/>
      <c r="G545" s="207"/>
      <c r="H545" s="207"/>
      <c r="J545" s="219">
        <f t="shared" si="34"/>
        <v>0</v>
      </c>
      <c r="K545" s="219">
        <f t="shared" si="32"/>
        <v>3.8758880313541139E-6</v>
      </c>
      <c r="L545" s="219">
        <f t="shared" si="35"/>
        <v>0</v>
      </c>
      <c r="M545" s="219">
        <f t="shared" si="33"/>
        <v>0</v>
      </c>
    </row>
    <row r="546" spans="1:13" x14ac:dyDescent="0.35">
      <c r="A546" s="215">
        <v>128242</v>
      </c>
      <c r="B546" s="215" t="s">
        <v>2159</v>
      </c>
      <c r="C546" s="215" t="s">
        <v>258</v>
      </c>
      <c r="D546" s="215" t="s">
        <v>259</v>
      </c>
      <c r="E546" s="207">
        <v>211</v>
      </c>
      <c r="F546" s="207"/>
      <c r="G546" s="207">
        <v>-10.55</v>
      </c>
      <c r="H546" s="207"/>
      <c r="J546" s="219">
        <f t="shared" si="34"/>
        <v>0.05</v>
      </c>
      <c r="K546" s="219">
        <f t="shared" si="32"/>
        <v>1.3629979077277348E-6</v>
      </c>
      <c r="L546" s="219">
        <f t="shared" si="35"/>
        <v>0</v>
      </c>
      <c r="M546" s="219">
        <f t="shared" si="33"/>
        <v>0</v>
      </c>
    </row>
    <row r="547" spans="1:13" x14ac:dyDescent="0.35">
      <c r="A547" s="215">
        <v>128276</v>
      </c>
      <c r="B547" s="215" t="s">
        <v>949</v>
      </c>
      <c r="C547" s="215" t="s">
        <v>136</v>
      </c>
      <c r="D547" s="215" t="s">
        <v>137</v>
      </c>
      <c r="E547" s="207">
        <v>13500.01</v>
      </c>
      <c r="F547" s="207"/>
      <c r="G547" s="207"/>
      <c r="H547" s="207"/>
      <c r="J547" s="219">
        <f t="shared" si="34"/>
        <v>0</v>
      </c>
      <c r="K547" s="219">
        <f t="shared" si="32"/>
        <v>8.7206091868736947E-5</v>
      </c>
      <c r="L547" s="219">
        <f t="shared" si="35"/>
        <v>0</v>
      </c>
      <c r="M547" s="219">
        <f t="shared" si="33"/>
        <v>0</v>
      </c>
    </row>
    <row r="548" spans="1:13" x14ac:dyDescent="0.35">
      <c r="A548" s="215">
        <v>128289</v>
      </c>
      <c r="B548" s="215" t="s">
        <v>634</v>
      </c>
      <c r="C548" s="215" t="s">
        <v>136</v>
      </c>
      <c r="D548" s="215" t="s">
        <v>137</v>
      </c>
      <c r="E548" s="207">
        <v>561685.96</v>
      </c>
      <c r="F548" s="207"/>
      <c r="G548" s="207"/>
      <c r="H548" s="207"/>
      <c r="J548" s="219">
        <f t="shared" si="34"/>
        <v>0</v>
      </c>
      <c r="K548" s="219">
        <f t="shared" si="32"/>
        <v>3.628326010805896E-3</v>
      </c>
      <c r="L548" s="219">
        <f t="shared" si="35"/>
        <v>0</v>
      </c>
      <c r="M548" s="219">
        <f t="shared" si="33"/>
        <v>0</v>
      </c>
    </row>
    <row r="549" spans="1:13" x14ac:dyDescent="0.35">
      <c r="A549" s="215">
        <v>128290</v>
      </c>
      <c r="B549" s="215" t="s">
        <v>682</v>
      </c>
      <c r="C549" s="215" t="s">
        <v>683</v>
      </c>
      <c r="D549" s="215" t="s">
        <v>392</v>
      </c>
      <c r="E549" s="207"/>
      <c r="F549" s="207">
        <v>1101.9100000000001</v>
      </c>
      <c r="G549" s="207"/>
      <c r="H549" s="207"/>
      <c r="J549" s="219">
        <f t="shared" si="34"/>
        <v>0</v>
      </c>
      <c r="K549" s="219">
        <f t="shared" si="32"/>
        <v>0</v>
      </c>
      <c r="L549" s="219">
        <f t="shared" si="35"/>
        <v>0</v>
      </c>
      <c r="M549" s="219">
        <f t="shared" si="33"/>
        <v>8.0484012519598369E-6</v>
      </c>
    </row>
    <row r="550" spans="1:13" x14ac:dyDescent="0.35">
      <c r="A550" s="215">
        <v>128297</v>
      </c>
      <c r="B550" s="215" t="s">
        <v>428</v>
      </c>
      <c r="C550" s="215" t="s">
        <v>77</v>
      </c>
      <c r="D550" s="215" t="s">
        <v>78</v>
      </c>
      <c r="E550" s="207">
        <v>272477.61</v>
      </c>
      <c r="F550" s="207"/>
      <c r="G550" s="207"/>
      <c r="H550" s="207"/>
      <c r="J550" s="219">
        <f t="shared" si="34"/>
        <v>0</v>
      </c>
      <c r="K550" s="219">
        <f t="shared" si="32"/>
        <v>1.7601251769320079E-3</v>
      </c>
      <c r="L550" s="219">
        <f t="shared" si="35"/>
        <v>0</v>
      </c>
      <c r="M550" s="219">
        <f t="shared" si="33"/>
        <v>0</v>
      </c>
    </row>
    <row r="551" spans="1:13" x14ac:dyDescent="0.35">
      <c r="A551" s="215">
        <v>128323</v>
      </c>
      <c r="B551" s="215" t="s">
        <v>567</v>
      </c>
      <c r="C551" s="215" t="s">
        <v>98</v>
      </c>
      <c r="D551" s="215" t="s">
        <v>99</v>
      </c>
      <c r="E551" s="207"/>
      <c r="F551" s="207">
        <v>228883.5</v>
      </c>
      <c r="G551" s="207"/>
      <c r="H551" s="207">
        <v>-25215.75</v>
      </c>
      <c r="J551" s="219">
        <f t="shared" si="34"/>
        <v>0</v>
      </c>
      <c r="K551" s="219">
        <f t="shared" si="32"/>
        <v>0</v>
      </c>
      <c r="L551" s="219">
        <f t="shared" si="35"/>
        <v>0.11016849183099699</v>
      </c>
      <c r="M551" s="219">
        <f t="shared" si="33"/>
        <v>1.6717755968753793E-3</v>
      </c>
    </row>
    <row r="552" spans="1:13" x14ac:dyDescent="0.35">
      <c r="A552" s="215">
        <v>128333</v>
      </c>
      <c r="B552" s="215" t="s">
        <v>950</v>
      </c>
      <c r="C552" s="215" t="s">
        <v>24</v>
      </c>
      <c r="D552" s="215" t="s">
        <v>25</v>
      </c>
      <c r="E552" s="207">
        <v>415.15</v>
      </c>
      <c r="F552" s="207"/>
      <c r="G552" s="207"/>
      <c r="H552" s="207"/>
      <c r="J552" s="219">
        <f t="shared" si="34"/>
        <v>0</v>
      </c>
      <c r="K552" s="219">
        <f t="shared" si="32"/>
        <v>2.6817468312472466E-6</v>
      </c>
      <c r="L552" s="219">
        <f t="shared" si="35"/>
        <v>0</v>
      </c>
      <c r="M552" s="219">
        <f t="shared" si="33"/>
        <v>0</v>
      </c>
    </row>
    <row r="553" spans="1:13" x14ac:dyDescent="0.35">
      <c r="A553" s="215">
        <v>128420</v>
      </c>
      <c r="B553" s="215" t="s">
        <v>951</v>
      </c>
      <c r="C553" s="215" t="s">
        <v>24</v>
      </c>
      <c r="D553" s="215" t="s">
        <v>25</v>
      </c>
      <c r="E553" s="207">
        <v>19883.3</v>
      </c>
      <c r="F553" s="207"/>
      <c r="G553" s="207">
        <v>-563.94000000000005</v>
      </c>
      <c r="H553" s="207"/>
      <c r="J553" s="219">
        <f t="shared" si="34"/>
        <v>2.8362495159254254E-2</v>
      </c>
      <c r="K553" s="219">
        <f t="shared" si="32"/>
        <v>1.2844026681859178E-4</v>
      </c>
      <c r="L553" s="219">
        <f t="shared" si="35"/>
        <v>0</v>
      </c>
      <c r="M553" s="219">
        <f t="shared" si="33"/>
        <v>0</v>
      </c>
    </row>
    <row r="554" spans="1:13" x14ac:dyDescent="0.35">
      <c r="A554" s="215">
        <v>128446</v>
      </c>
      <c r="B554" s="215" t="s">
        <v>505</v>
      </c>
      <c r="C554" s="215" t="s">
        <v>24</v>
      </c>
      <c r="D554" s="215" t="s">
        <v>25</v>
      </c>
      <c r="E554" s="207">
        <v>-8049.19</v>
      </c>
      <c r="F554" s="207"/>
      <c r="G554" s="207">
        <v>-12904.51</v>
      </c>
      <c r="H554" s="207"/>
      <c r="J554" s="219">
        <f t="shared" si="34"/>
        <v>-1.6032060368807297</v>
      </c>
      <c r="K554" s="219">
        <f t="shared" si="32"/>
        <v>-5.1995398715180114E-5</v>
      </c>
      <c r="L554" s="219">
        <f t="shared" si="35"/>
        <v>0</v>
      </c>
      <c r="M554" s="219">
        <f t="shared" si="33"/>
        <v>0</v>
      </c>
    </row>
    <row r="555" spans="1:13" x14ac:dyDescent="0.35">
      <c r="A555" s="215">
        <v>128481</v>
      </c>
      <c r="B555" s="215" t="s">
        <v>680</v>
      </c>
      <c r="C555" s="215" t="s">
        <v>24</v>
      </c>
      <c r="D555" s="215" t="s">
        <v>25</v>
      </c>
      <c r="E555" s="207">
        <v>180772.29</v>
      </c>
      <c r="F555" s="207"/>
      <c r="G555" s="207">
        <v>-50971.3</v>
      </c>
      <c r="H555" s="207"/>
      <c r="J555" s="219">
        <f t="shared" si="34"/>
        <v>0.28196412182420216</v>
      </c>
      <c r="K555" s="219">
        <f t="shared" si="32"/>
        <v>1.167735796422518E-3</v>
      </c>
      <c r="L555" s="219">
        <f t="shared" si="35"/>
        <v>0</v>
      </c>
      <c r="M555" s="219">
        <f t="shared" si="33"/>
        <v>0</v>
      </c>
    </row>
    <row r="556" spans="1:13" x14ac:dyDescent="0.35">
      <c r="A556" s="215">
        <v>128501</v>
      </c>
      <c r="B556" s="215" t="s">
        <v>952</v>
      </c>
      <c r="C556" s="215" t="s">
        <v>13</v>
      </c>
      <c r="D556" s="215" t="s">
        <v>14</v>
      </c>
      <c r="E556" s="207"/>
      <c r="F556" s="207">
        <v>3750.01</v>
      </c>
      <c r="G556" s="207"/>
      <c r="H556" s="207"/>
      <c r="J556" s="219">
        <f t="shared" si="34"/>
        <v>0</v>
      </c>
      <c r="K556" s="219">
        <f t="shared" si="32"/>
        <v>0</v>
      </c>
      <c r="L556" s="219">
        <f t="shared" si="35"/>
        <v>0</v>
      </c>
      <c r="M556" s="219">
        <f t="shared" si="33"/>
        <v>2.7390245282157263E-5</v>
      </c>
    </row>
    <row r="557" spans="1:13" x14ac:dyDescent="0.35">
      <c r="A557" s="215">
        <v>128519</v>
      </c>
      <c r="B557" s="215" t="s">
        <v>2160</v>
      </c>
      <c r="C557" s="215" t="s">
        <v>22</v>
      </c>
      <c r="D557" s="215" t="s">
        <v>23</v>
      </c>
      <c r="E557" s="207"/>
      <c r="F557" s="207">
        <v>58658.99</v>
      </c>
      <c r="G557" s="207"/>
      <c r="H557" s="207"/>
      <c r="J557" s="219">
        <f t="shared" si="34"/>
        <v>0</v>
      </c>
      <c r="K557" s="219">
        <f t="shared" si="32"/>
        <v>0</v>
      </c>
      <c r="L557" s="219">
        <f t="shared" si="35"/>
        <v>0</v>
      </c>
      <c r="M557" s="219">
        <f t="shared" si="33"/>
        <v>4.284479572330767E-4</v>
      </c>
    </row>
    <row r="558" spans="1:13" x14ac:dyDescent="0.35">
      <c r="A558" s="215">
        <v>128533</v>
      </c>
      <c r="B558" s="215" t="s">
        <v>2161</v>
      </c>
      <c r="C558" s="215" t="s">
        <v>24</v>
      </c>
      <c r="D558" s="215" t="s">
        <v>25</v>
      </c>
      <c r="E558" s="207">
        <v>1122.27</v>
      </c>
      <c r="F558" s="207"/>
      <c r="G558" s="207"/>
      <c r="H558" s="207"/>
      <c r="J558" s="219">
        <f t="shared" si="34"/>
        <v>0</v>
      </c>
      <c r="K558" s="219">
        <f t="shared" si="32"/>
        <v>7.2495339426805913E-6</v>
      </c>
      <c r="L558" s="219">
        <f t="shared" si="35"/>
        <v>0</v>
      </c>
      <c r="M558" s="219">
        <f t="shared" si="33"/>
        <v>0</v>
      </c>
    </row>
    <row r="559" spans="1:13" x14ac:dyDescent="0.35">
      <c r="A559" s="215">
        <v>128534</v>
      </c>
      <c r="B559" s="215" t="s">
        <v>551</v>
      </c>
      <c r="C559" s="215" t="s">
        <v>24</v>
      </c>
      <c r="D559" s="215" t="s">
        <v>25</v>
      </c>
      <c r="E559" s="207">
        <v>226694.48</v>
      </c>
      <c r="F559" s="207"/>
      <c r="G559" s="207">
        <v>-6724.87</v>
      </c>
      <c r="H559" s="207"/>
      <c r="J559" s="219">
        <f t="shared" si="34"/>
        <v>2.9664904059419531E-2</v>
      </c>
      <c r="K559" s="219">
        <f t="shared" si="32"/>
        <v>1.4643796300162408E-3</v>
      </c>
      <c r="L559" s="219">
        <f t="shared" si="35"/>
        <v>0</v>
      </c>
      <c r="M559" s="219">
        <f t="shared" si="33"/>
        <v>0</v>
      </c>
    </row>
    <row r="560" spans="1:13" x14ac:dyDescent="0.35">
      <c r="A560" s="215">
        <v>128702</v>
      </c>
      <c r="B560" s="215" t="s">
        <v>2162</v>
      </c>
      <c r="C560" s="215" t="s">
        <v>197</v>
      </c>
      <c r="D560" s="215" t="s">
        <v>198</v>
      </c>
      <c r="E560" s="207"/>
      <c r="F560" s="207">
        <v>14525</v>
      </c>
      <c r="G560" s="207"/>
      <c r="H560" s="207">
        <v>-1452.5</v>
      </c>
      <c r="J560" s="219">
        <f t="shared" si="34"/>
        <v>0</v>
      </c>
      <c r="K560" s="219">
        <f t="shared" si="32"/>
        <v>0</v>
      </c>
      <c r="L560" s="219">
        <f t="shared" si="35"/>
        <v>0.1</v>
      </c>
      <c r="M560" s="219">
        <f t="shared" si="33"/>
        <v>1.0609126714951006E-4</v>
      </c>
    </row>
    <row r="561" spans="1:13" x14ac:dyDescent="0.35">
      <c r="A561" s="215">
        <v>128774</v>
      </c>
      <c r="B561" s="215" t="s">
        <v>2163</v>
      </c>
      <c r="C561" s="215" t="s">
        <v>24</v>
      </c>
      <c r="D561" s="215" t="s">
        <v>25</v>
      </c>
      <c r="E561" s="207">
        <v>141185</v>
      </c>
      <c r="F561" s="207"/>
      <c r="G561" s="207">
        <v>-14118.5</v>
      </c>
      <c r="H561" s="207"/>
      <c r="J561" s="219">
        <f t="shared" si="34"/>
        <v>0.1</v>
      </c>
      <c r="K561" s="219">
        <f t="shared" si="32"/>
        <v>9.1201355261867406E-4</v>
      </c>
      <c r="L561" s="219">
        <f t="shared" si="35"/>
        <v>0</v>
      </c>
      <c r="M561" s="219">
        <f t="shared" si="33"/>
        <v>0</v>
      </c>
    </row>
    <row r="562" spans="1:13" x14ac:dyDescent="0.35">
      <c r="A562" s="215">
        <v>128882</v>
      </c>
      <c r="B562" s="215" t="s">
        <v>953</v>
      </c>
      <c r="C562" s="215" t="s">
        <v>207</v>
      </c>
      <c r="D562" s="215" t="s">
        <v>208</v>
      </c>
      <c r="E562" s="207"/>
      <c r="F562" s="207">
        <v>24820</v>
      </c>
      <c r="G562" s="207"/>
      <c r="H562" s="207"/>
      <c r="J562" s="219">
        <f t="shared" si="34"/>
        <v>0</v>
      </c>
      <c r="K562" s="219">
        <f t="shared" si="32"/>
        <v>0</v>
      </c>
      <c r="L562" s="219">
        <f t="shared" si="35"/>
        <v>0</v>
      </c>
      <c r="M562" s="219">
        <f t="shared" si="33"/>
        <v>1.8128642001038483E-4</v>
      </c>
    </row>
    <row r="563" spans="1:13" x14ac:dyDescent="0.35">
      <c r="A563" s="215">
        <v>128932</v>
      </c>
      <c r="B563" s="215" t="s">
        <v>631</v>
      </c>
      <c r="C563" s="215" t="s">
        <v>98</v>
      </c>
      <c r="D563" s="215" t="s">
        <v>99</v>
      </c>
      <c r="E563" s="207"/>
      <c r="F563" s="207">
        <v>-24215.439999999999</v>
      </c>
      <c r="G563" s="207"/>
      <c r="H563" s="207">
        <v>-90.96</v>
      </c>
      <c r="J563" s="219">
        <f t="shared" si="34"/>
        <v>0</v>
      </c>
      <c r="K563" s="219">
        <f t="shared" si="32"/>
        <v>0</v>
      </c>
      <c r="L563" s="219">
        <f t="shared" si="35"/>
        <v>-3.7562811165107882E-3</v>
      </c>
      <c r="M563" s="219">
        <f t="shared" si="33"/>
        <v>-1.7687068600226726E-4</v>
      </c>
    </row>
    <row r="564" spans="1:13" x14ac:dyDescent="0.35">
      <c r="A564" s="215">
        <v>129083</v>
      </c>
      <c r="B564" s="215" t="s">
        <v>954</v>
      </c>
      <c r="C564" s="215" t="s">
        <v>24</v>
      </c>
      <c r="D564" s="215" t="s">
        <v>25</v>
      </c>
      <c r="E564" s="207">
        <v>108709.38</v>
      </c>
      <c r="F564" s="207"/>
      <c r="G564" s="207">
        <v>-3298.22</v>
      </c>
      <c r="H564" s="207"/>
      <c r="J564" s="219">
        <f t="shared" si="34"/>
        <v>3.0339792205603597E-2</v>
      </c>
      <c r="K564" s="219">
        <f t="shared" si="32"/>
        <v>7.0223060421980687E-4</v>
      </c>
      <c r="L564" s="219">
        <f t="shared" si="35"/>
        <v>0</v>
      </c>
      <c r="M564" s="219">
        <f t="shared" si="33"/>
        <v>0</v>
      </c>
    </row>
    <row r="565" spans="1:13" x14ac:dyDescent="0.35">
      <c r="A565" s="215">
        <v>129127</v>
      </c>
      <c r="B565" s="215" t="s">
        <v>955</v>
      </c>
      <c r="C565" s="215" t="s">
        <v>24</v>
      </c>
      <c r="D565" s="215" t="s">
        <v>25</v>
      </c>
      <c r="E565" s="207">
        <v>5692</v>
      </c>
      <c r="F565" s="207"/>
      <c r="G565" s="207"/>
      <c r="H565" s="207"/>
      <c r="J565" s="219">
        <f t="shared" si="34"/>
        <v>0</v>
      </c>
      <c r="K565" s="219">
        <f t="shared" si="32"/>
        <v>3.6768644980029696E-5</v>
      </c>
      <c r="L565" s="219">
        <f t="shared" si="35"/>
        <v>0</v>
      </c>
      <c r="M565" s="219">
        <f t="shared" si="33"/>
        <v>0</v>
      </c>
    </row>
    <row r="566" spans="1:13" x14ac:dyDescent="0.35">
      <c r="A566" s="215">
        <v>129147</v>
      </c>
      <c r="B566" s="215" t="s">
        <v>2164</v>
      </c>
      <c r="C566" s="215" t="s">
        <v>2165</v>
      </c>
      <c r="D566" s="215" t="s">
        <v>512</v>
      </c>
      <c r="E566" s="207"/>
      <c r="F566" s="207">
        <v>28746.9</v>
      </c>
      <c r="G566" s="207"/>
      <c r="H566" s="207">
        <v>0</v>
      </c>
      <c r="J566" s="219">
        <f t="shared" si="34"/>
        <v>0</v>
      </c>
      <c r="K566" s="219">
        <f t="shared" si="32"/>
        <v>0</v>
      </c>
      <c r="L566" s="219">
        <f t="shared" si="35"/>
        <v>0</v>
      </c>
      <c r="M566" s="219">
        <f t="shared" si="33"/>
        <v>2.0996867797729783E-4</v>
      </c>
    </row>
    <row r="567" spans="1:13" x14ac:dyDescent="0.35">
      <c r="A567" s="215">
        <v>129285</v>
      </c>
      <c r="B567" s="215" t="s">
        <v>956</v>
      </c>
      <c r="C567" s="215" t="s">
        <v>136</v>
      </c>
      <c r="D567" s="215" t="s">
        <v>137</v>
      </c>
      <c r="E567" s="207">
        <v>6795.57</v>
      </c>
      <c r="F567" s="207"/>
      <c r="G567" s="207"/>
      <c r="H567" s="207"/>
      <c r="J567" s="219">
        <f t="shared" si="34"/>
        <v>0</v>
      </c>
      <c r="K567" s="219">
        <f t="shared" si="32"/>
        <v>4.3897382425674702E-5</v>
      </c>
      <c r="L567" s="219">
        <f t="shared" si="35"/>
        <v>0</v>
      </c>
      <c r="M567" s="219">
        <f t="shared" si="33"/>
        <v>0</v>
      </c>
    </row>
    <row r="568" spans="1:13" x14ac:dyDescent="0.35">
      <c r="A568" s="215">
        <v>129311</v>
      </c>
      <c r="B568" s="215" t="s">
        <v>94</v>
      </c>
      <c r="C568" s="215" t="s">
        <v>77</v>
      </c>
      <c r="D568" s="215" t="s">
        <v>78</v>
      </c>
      <c r="E568" s="207">
        <v>26627.61</v>
      </c>
      <c r="F568" s="207"/>
      <c r="G568" s="207"/>
      <c r="H568" s="207"/>
      <c r="J568" s="219">
        <f t="shared" si="34"/>
        <v>0</v>
      </c>
      <c r="K568" s="219">
        <f t="shared" si="32"/>
        <v>1.7200652472886308E-4</v>
      </c>
      <c r="L568" s="219">
        <f t="shared" si="35"/>
        <v>0</v>
      </c>
      <c r="M568" s="219">
        <f t="shared" si="33"/>
        <v>0</v>
      </c>
    </row>
    <row r="569" spans="1:13" x14ac:dyDescent="0.35">
      <c r="A569" s="215">
        <v>129406</v>
      </c>
      <c r="B569" s="215" t="s">
        <v>957</v>
      </c>
      <c r="C569" s="215" t="s">
        <v>64</v>
      </c>
      <c r="D569" s="215" t="s">
        <v>65</v>
      </c>
      <c r="E569" s="207"/>
      <c r="F569" s="207">
        <v>1500000</v>
      </c>
      <c r="G569" s="207"/>
      <c r="H569" s="207"/>
      <c r="J569" s="219">
        <f t="shared" si="34"/>
        <v>0</v>
      </c>
      <c r="K569" s="219">
        <f t="shared" si="32"/>
        <v>0</v>
      </c>
      <c r="L569" s="219">
        <f t="shared" si="35"/>
        <v>0</v>
      </c>
      <c r="M569" s="219">
        <f t="shared" si="33"/>
        <v>1.095606889667918E-2</v>
      </c>
    </row>
    <row r="570" spans="1:13" x14ac:dyDescent="0.35">
      <c r="A570" s="215">
        <v>129434</v>
      </c>
      <c r="B570" s="215" t="s">
        <v>639</v>
      </c>
      <c r="C570" s="215" t="s">
        <v>77</v>
      </c>
      <c r="D570" s="215" t="s">
        <v>78</v>
      </c>
      <c r="E570" s="207">
        <v>-510</v>
      </c>
      <c r="F570" s="207"/>
      <c r="G570" s="207"/>
      <c r="H570" s="207"/>
      <c r="J570" s="219">
        <f t="shared" si="34"/>
        <v>0</v>
      </c>
      <c r="K570" s="219">
        <f t="shared" si="32"/>
        <v>-3.2944499191523445E-6</v>
      </c>
      <c r="L570" s="219">
        <f t="shared" si="35"/>
        <v>0</v>
      </c>
      <c r="M570" s="219">
        <f t="shared" si="33"/>
        <v>0</v>
      </c>
    </row>
    <row r="571" spans="1:13" x14ac:dyDescent="0.35">
      <c r="A571" s="215">
        <v>129450</v>
      </c>
      <c r="B571" s="215" t="s">
        <v>958</v>
      </c>
      <c r="C571" s="215" t="s">
        <v>197</v>
      </c>
      <c r="D571" s="215" t="s">
        <v>198</v>
      </c>
      <c r="E571" s="207"/>
      <c r="F571" s="207">
        <v>500.01</v>
      </c>
      <c r="G571" s="207"/>
      <c r="H571" s="207"/>
      <c r="J571" s="219">
        <f t="shared" si="34"/>
        <v>0</v>
      </c>
      <c r="K571" s="219">
        <f t="shared" si="32"/>
        <v>0</v>
      </c>
      <c r="L571" s="219">
        <f t="shared" si="35"/>
        <v>0</v>
      </c>
      <c r="M571" s="219">
        <f t="shared" si="33"/>
        <v>3.6520960060190378E-6</v>
      </c>
    </row>
    <row r="572" spans="1:13" x14ac:dyDescent="0.35">
      <c r="A572" s="215">
        <v>129479</v>
      </c>
      <c r="B572" s="215" t="s">
        <v>2166</v>
      </c>
      <c r="C572" s="215" t="s">
        <v>2167</v>
      </c>
      <c r="D572" s="215" t="s">
        <v>2168</v>
      </c>
      <c r="E572" s="207"/>
      <c r="F572" s="207">
        <v>182699.86</v>
      </c>
      <c r="G572" s="207"/>
      <c r="H572" s="207">
        <v>-36539.980000000003</v>
      </c>
      <c r="J572" s="219">
        <f t="shared" si="34"/>
        <v>0</v>
      </c>
      <c r="K572" s="219">
        <f t="shared" si="32"/>
        <v>0</v>
      </c>
      <c r="L572" s="219">
        <f t="shared" si="35"/>
        <v>0.20000004378766359</v>
      </c>
      <c r="M572" s="219">
        <f t="shared" si="33"/>
        <v>1.3344481690490937E-3</v>
      </c>
    </row>
    <row r="573" spans="1:13" x14ac:dyDescent="0.35">
      <c r="A573" s="215">
        <v>129504</v>
      </c>
      <c r="B573" s="215" t="s">
        <v>637</v>
      </c>
      <c r="C573" s="215" t="s">
        <v>77</v>
      </c>
      <c r="D573" s="215" t="s">
        <v>78</v>
      </c>
      <c r="E573" s="207">
        <v>589.86</v>
      </c>
      <c r="F573" s="207"/>
      <c r="G573" s="207"/>
      <c r="H573" s="207"/>
      <c r="J573" s="219">
        <f t="shared" si="34"/>
        <v>0</v>
      </c>
      <c r="K573" s="219">
        <f t="shared" si="32"/>
        <v>3.8103220182572589E-6</v>
      </c>
      <c r="L573" s="219">
        <f t="shared" si="35"/>
        <v>0</v>
      </c>
      <c r="M573" s="219">
        <f t="shared" si="33"/>
        <v>0</v>
      </c>
    </row>
    <row r="574" spans="1:13" x14ac:dyDescent="0.35">
      <c r="A574" s="215">
        <v>129518</v>
      </c>
      <c r="B574" s="215" t="s">
        <v>959</v>
      </c>
      <c r="C574" s="215" t="s">
        <v>24</v>
      </c>
      <c r="D574" s="215" t="s">
        <v>25</v>
      </c>
      <c r="E574" s="207">
        <v>22662.42</v>
      </c>
      <c r="F574" s="207"/>
      <c r="G574" s="207"/>
      <c r="H574" s="207"/>
      <c r="J574" s="219">
        <f t="shared" si="34"/>
        <v>0</v>
      </c>
      <c r="K574" s="219">
        <f t="shared" si="32"/>
        <v>1.46392564189797E-4</v>
      </c>
      <c r="L574" s="219">
        <f t="shared" si="35"/>
        <v>0</v>
      </c>
      <c r="M574" s="219">
        <f t="shared" si="33"/>
        <v>0</v>
      </c>
    </row>
    <row r="575" spans="1:13" x14ac:dyDescent="0.35">
      <c r="A575" s="215">
        <v>129538</v>
      </c>
      <c r="B575" s="215" t="s">
        <v>675</v>
      </c>
      <c r="C575" s="215" t="s">
        <v>136</v>
      </c>
      <c r="D575" s="215" t="s">
        <v>137</v>
      </c>
      <c r="E575" s="207">
        <v>537.47</v>
      </c>
      <c r="F575" s="207"/>
      <c r="G575" s="207"/>
      <c r="H575" s="207"/>
      <c r="J575" s="219">
        <f t="shared" si="34"/>
        <v>0</v>
      </c>
      <c r="K575" s="219">
        <f t="shared" si="32"/>
        <v>3.4718980353859035E-6</v>
      </c>
      <c r="L575" s="219">
        <f t="shared" si="35"/>
        <v>0</v>
      </c>
      <c r="M575" s="219">
        <f t="shared" si="33"/>
        <v>0</v>
      </c>
    </row>
    <row r="576" spans="1:13" x14ac:dyDescent="0.35">
      <c r="A576" s="215">
        <v>129567</v>
      </c>
      <c r="B576" s="215" t="s">
        <v>960</v>
      </c>
      <c r="C576" s="215" t="s">
        <v>961</v>
      </c>
      <c r="D576" s="215" t="s">
        <v>396</v>
      </c>
      <c r="E576" s="207"/>
      <c r="F576" s="207">
        <v>200</v>
      </c>
      <c r="G576" s="207"/>
      <c r="H576" s="207"/>
      <c r="J576" s="219">
        <f t="shared" si="34"/>
        <v>0</v>
      </c>
      <c r="K576" s="219">
        <f t="shared" si="32"/>
        <v>0</v>
      </c>
      <c r="L576" s="219">
        <f t="shared" si="35"/>
        <v>0</v>
      </c>
      <c r="M576" s="219">
        <f t="shared" si="33"/>
        <v>1.4608091862238906E-6</v>
      </c>
    </row>
    <row r="577" spans="1:13" x14ac:dyDescent="0.35">
      <c r="A577" s="215">
        <v>129576</v>
      </c>
      <c r="B577" s="215" t="s">
        <v>962</v>
      </c>
      <c r="C577" s="215" t="s">
        <v>24</v>
      </c>
      <c r="D577" s="215" t="s">
        <v>25</v>
      </c>
      <c r="E577" s="207">
        <v>7500</v>
      </c>
      <c r="F577" s="207"/>
      <c r="G577" s="207">
        <v>-163.18</v>
      </c>
      <c r="H577" s="207"/>
      <c r="J577" s="219">
        <f t="shared" si="34"/>
        <v>2.1757333333333333E-2</v>
      </c>
      <c r="K577" s="219">
        <f t="shared" si="32"/>
        <v>4.8447792928710951E-5</v>
      </c>
      <c r="L577" s="219">
        <f t="shared" si="35"/>
        <v>0</v>
      </c>
      <c r="M577" s="219">
        <f t="shared" si="33"/>
        <v>0</v>
      </c>
    </row>
    <row r="578" spans="1:13" x14ac:dyDescent="0.35">
      <c r="A578" s="215">
        <v>129589</v>
      </c>
      <c r="B578" s="215" t="s">
        <v>963</v>
      </c>
      <c r="C578" s="215" t="s">
        <v>136</v>
      </c>
      <c r="D578" s="215" t="s">
        <v>137</v>
      </c>
      <c r="E578" s="207">
        <v>625</v>
      </c>
      <c r="F578" s="207"/>
      <c r="G578" s="207"/>
      <c r="H578" s="207"/>
      <c r="J578" s="219">
        <f t="shared" si="34"/>
        <v>0</v>
      </c>
      <c r="K578" s="219">
        <f t="shared" si="32"/>
        <v>4.0373160773925795E-6</v>
      </c>
      <c r="L578" s="219">
        <f t="shared" si="35"/>
        <v>0</v>
      </c>
      <c r="M578" s="219">
        <f t="shared" si="33"/>
        <v>0</v>
      </c>
    </row>
    <row r="579" spans="1:13" x14ac:dyDescent="0.35">
      <c r="A579" s="215">
        <v>129632</v>
      </c>
      <c r="B579" s="215" t="s">
        <v>632</v>
      </c>
      <c r="C579" s="215" t="s">
        <v>77</v>
      </c>
      <c r="D579" s="215" t="s">
        <v>78</v>
      </c>
      <c r="E579" s="207">
        <v>354409.98</v>
      </c>
      <c r="F579" s="207"/>
      <c r="G579" s="207"/>
      <c r="H579" s="207"/>
      <c r="J579" s="219">
        <f t="shared" si="34"/>
        <v>0</v>
      </c>
      <c r="K579" s="219">
        <f t="shared" si="32"/>
        <v>2.2893841763878117E-3</v>
      </c>
      <c r="L579" s="219">
        <f t="shared" si="35"/>
        <v>0</v>
      </c>
      <c r="M579" s="219">
        <f t="shared" si="33"/>
        <v>0</v>
      </c>
    </row>
    <row r="580" spans="1:13" x14ac:dyDescent="0.35">
      <c r="A580" s="215">
        <v>129715</v>
      </c>
      <c r="B580" s="215" t="s">
        <v>965</v>
      </c>
      <c r="C580" s="215" t="s">
        <v>136</v>
      </c>
      <c r="D580" s="215" t="s">
        <v>137</v>
      </c>
      <c r="E580" s="207">
        <v>279709.46000000002</v>
      </c>
      <c r="F580" s="207"/>
      <c r="G580" s="207"/>
      <c r="H580" s="207"/>
      <c r="J580" s="219">
        <f t="shared" si="34"/>
        <v>0</v>
      </c>
      <c r="K580" s="219">
        <f t="shared" si="32"/>
        <v>1.8068407997708746E-3</v>
      </c>
      <c r="L580" s="219">
        <f t="shared" si="35"/>
        <v>0</v>
      </c>
      <c r="M580" s="219">
        <f t="shared" si="33"/>
        <v>0</v>
      </c>
    </row>
    <row r="581" spans="1:13" x14ac:dyDescent="0.35">
      <c r="A581" s="215">
        <v>129716</v>
      </c>
      <c r="B581" s="215" t="s">
        <v>2169</v>
      </c>
      <c r="C581" s="215" t="s">
        <v>2165</v>
      </c>
      <c r="D581" s="215" t="s">
        <v>512</v>
      </c>
      <c r="E581" s="207"/>
      <c r="F581" s="207">
        <v>8000</v>
      </c>
      <c r="G581" s="207"/>
      <c r="H581" s="207"/>
      <c r="J581" s="219">
        <f t="shared" si="34"/>
        <v>0</v>
      </c>
      <c r="K581" s="219">
        <f t="shared" si="32"/>
        <v>0</v>
      </c>
      <c r="L581" s="219">
        <f t="shared" si="35"/>
        <v>0</v>
      </c>
      <c r="M581" s="219">
        <f t="shared" si="33"/>
        <v>5.8432367448955627E-5</v>
      </c>
    </row>
    <row r="582" spans="1:13" x14ac:dyDescent="0.35">
      <c r="A582" s="215">
        <v>129768</v>
      </c>
      <c r="B582" s="215" t="s">
        <v>969</v>
      </c>
      <c r="C582" s="215" t="s">
        <v>258</v>
      </c>
      <c r="D582" s="215" t="s">
        <v>259</v>
      </c>
      <c r="E582" s="207">
        <v>270.33</v>
      </c>
      <c r="F582" s="207"/>
      <c r="G582" s="207"/>
      <c r="H582" s="207"/>
      <c r="J582" s="219">
        <f t="shared" si="34"/>
        <v>0</v>
      </c>
      <c r="K582" s="219">
        <f t="shared" si="32"/>
        <v>1.7462522483224573E-6</v>
      </c>
      <c r="L582" s="219">
        <f t="shared" si="35"/>
        <v>0</v>
      </c>
      <c r="M582" s="219">
        <f t="shared" si="33"/>
        <v>0</v>
      </c>
    </row>
    <row r="583" spans="1:13" x14ac:dyDescent="0.35">
      <c r="A583" s="215">
        <v>129837</v>
      </c>
      <c r="B583" s="215" t="s">
        <v>2170</v>
      </c>
      <c r="C583" s="215" t="s">
        <v>24</v>
      </c>
      <c r="D583" s="215" t="s">
        <v>25</v>
      </c>
      <c r="E583" s="207">
        <v>50000</v>
      </c>
      <c r="F583" s="207"/>
      <c r="G583" s="207"/>
      <c r="H583" s="207"/>
      <c r="J583" s="219">
        <f t="shared" si="34"/>
        <v>0</v>
      </c>
      <c r="K583" s="219">
        <f t="shared" ref="K583:K594" si="36">E583/$P$2</f>
        <v>3.2298528619140632E-4</v>
      </c>
      <c r="L583" s="219">
        <f t="shared" si="35"/>
        <v>0</v>
      </c>
      <c r="M583" s="219">
        <f t="shared" ref="M583:M594" si="37">F583/$Q$2</f>
        <v>0</v>
      </c>
    </row>
    <row r="584" spans="1:13" x14ac:dyDescent="0.35">
      <c r="A584" s="215">
        <v>129944</v>
      </c>
      <c r="B584" s="215" t="s">
        <v>2171</v>
      </c>
      <c r="C584" s="215" t="s">
        <v>24</v>
      </c>
      <c r="D584" s="215" t="s">
        <v>25</v>
      </c>
      <c r="E584" s="207">
        <v>50000</v>
      </c>
      <c r="F584" s="207"/>
      <c r="G584" s="207"/>
      <c r="H584" s="207"/>
      <c r="J584" s="219">
        <f t="shared" ref="J584:J594" si="38">IFERROR(-G584/E584,0)</f>
        <v>0</v>
      </c>
      <c r="K584" s="219">
        <f t="shared" si="36"/>
        <v>3.2298528619140632E-4</v>
      </c>
      <c r="L584" s="219">
        <f t="shared" ref="L584:L594" si="39">IFERROR(-H584/F584,0)</f>
        <v>0</v>
      </c>
      <c r="M584" s="219">
        <f t="shared" si="37"/>
        <v>0</v>
      </c>
    </row>
    <row r="585" spans="1:13" x14ac:dyDescent="0.35">
      <c r="A585" s="215">
        <v>129945</v>
      </c>
      <c r="B585" s="215" t="s">
        <v>2172</v>
      </c>
      <c r="C585" s="215" t="s">
        <v>24</v>
      </c>
      <c r="D585" s="215" t="s">
        <v>25</v>
      </c>
      <c r="E585" s="207">
        <v>50000</v>
      </c>
      <c r="F585" s="207"/>
      <c r="G585" s="207"/>
      <c r="H585" s="207"/>
      <c r="J585" s="219">
        <f t="shared" si="38"/>
        <v>0</v>
      </c>
      <c r="K585" s="219">
        <f t="shared" si="36"/>
        <v>3.2298528619140632E-4</v>
      </c>
      <c r="L585" s="219">
        <f t="shared" si="39"/>
        <v>0</v>
      </c>
      <c r="M585" s="219">
        <f t="shared" si="37"/>
        <v>0</v>
      </c>
    </row>
    <row r="586" spans="1:13" x14ac:dyDescent="0.35">
      <c r="A586" s="215">
        <v>129978</v>
      </c>
      <c r="B586" s="215" t="s">
        <v>2173</v>
      </c>
      <c r="C586" s="215" t="s">
        <v>872</v>
      </c>
      <c r="D586" s="215" t="s">
        <v>407</v>
      </c>
      <c r="E586" s="207">
        <v>50000</v>
      </c>
      <c r="F586" s="207"/>
      <c r="G586" s="207"/>
      <c r="H586" s="207"/>
      <c r="J586" s="219">
        <f t="shared" si="38"/>
        <v>0</v>
      </c>
      <c r="K586" s="219">
        <f t="shared" si="36"/>
        <v>3.2298528619140632E-4</v>
      </c>
      <c r="L586" s="219">
        <f t="shared" si="39"/>
        <v>0</v>
      </c>
      <c r="M586" s="219">
        <f t="shared" si="37"/>
        <v>0</v>
      </c>
    </row>
    <row r="587" spans="1:13" x14ac:dyDescent="0.35">
      <c r="A587" s="215">
        <v>129999</v>
      </c>
      <c r="B587" s="215" t="s">
        <v>2174</v>
      </c>
      <c r="C587" s="215" t="s">
        <v>24</v>
      </c>
      <c r="D587" s="215" t="s">
        <v>25</v>
      </c>
      <c r="E587" s="207">
        <v>25000</v>
      </c>
      <c r="F587" s="207"/>
      <c r="G587" s="207"/>
      <c r="H587" s="207"/>
      <c r="J587" s="219">
        <f t="shared" si="38"/>
        <v>0</v>
      </c>
      <c r="K587" s="219">
        <f t="shared" si="36"/>
        <v>1.6149264309570316E-4</v>
      </c>
      <c r="L587" s="219">
        <f t="shared" si="39"/>
        <v>0</v>
      </c>
      <c r="M587" s="219">
        <f t="shared" si="37"/>
        <v>0</v>
      </c>
    </row>
    <row r="588" spans="1:13" x14ac:dyDescent="0.35">
      <c r="A588" s="215">
        <v>130022</v>
      </c>
      <c r="B588" s="215" t="s">
        <v>2175</v>
      </c>
      <c r="C588" s="215" t="s">
        <v>29</v>
      </c>
      <c r="D588" s="215" t="s">
        <v>30</v>
      </c>
      <c r="E588" s="207">
        <v>50000</v>
      </c>
      <c r="F588" s="207"/>
      <c r="G588" s="207"/>
      <c r="H588" s="207"/>
      <c r="J588" s="219">
        <f t="shared" si="38"/>
        <v>0</v>
      </c>
      <c r="K588" s="219">
        <f t="shared" si="36"/>
        <v>3.2298528619140632E-4</v>
      </c>
      <c r="L588" s="219">
        <f t="shared" si="39"/>
        <v>0</v>
      </c>
      <c r="M588" s="219">
        <f t="shared" si="37"/>
        <v>0</v>
      </c>
    </row>
    <row r="589" spans="1:13" x14ac:dyDescent="0.35">
      <c r="A589" s="215">
        <v>130046</v>
      </c>
      <c r="B589" s="215" t="s">
        <v>2176</v>
      </c>
      <c r="C589" s="215" t="s">
        <v>114</v>
      </c>
      <c r="D589" s="215" t="s">
        <v>115</v>
      </c>
      <c r="E589" s="207">
        <v>25000</v>
      </c>
      <c r="F589" s="207"/>
      <c r="G589" s="207"/>
      <c r="H589" s="207"/>
      <c r="J589" s="219">
        <f t="shared" si="38"/>
        <v>0</v>
      </c>
      <c r="K589" s="219">
        <f t="shared" si="36"/>
        <v>1.6149264309570316E-4</v>
      </c>
      <c r="L589" s="219">
        <f t="shared" si="39"/>
        <v>0</v>
      </c>
      <c r="M589" s="219">
        <f t="shared" si="37"/>
        <v>0</v>
      </c>
    </row>
    <row r="590" spans="1:13" x14ac:dyDescent="0.35">
      <c r="A590" s="215" t="s">
        <v>427</v>
      </c>
      <c r="B590" s="215" t="s">
        <v>972</v>
      </c>
      <c r="C590" s="215" t="s">
        <v>427</v>
      </c>
      <c r="D590" s="215" t="s">
        <v>973</v>
      </c>
      <c r="E590" s="207">
        <v>151746.09</v>
      </c>
      <c r="F590" s="207">
        <v>85613.47</v>
      </c>
      <c r="G590" s="207">
        <v>1081613.8799999999</v>
      </c>
      <c r="H590" s="207">
        <v>-357874.92</v>
      </c>
      <c r="J590" s="219">
        <f t="shared" si="38"/>
        <v>-7.1277874770941372</v>
      </c>
      <c r="K590" s="219">
        <f t="shared" si="36"/>
        <v>9.80235086141538E-4</v>
      </c>
      <c r="L590" s="219">
        <f t="shared" si="39"/>
        <v>4.1801239921708575</v>
      </c>
      <c r="M590" s="219">
        <f t="shared" si="37"/>
        <v>6.2532471720251745E-4</v>
      </c>
    </row>
    <row r="591" spans="1:13" x14ac:dyDescent="0.35">
      <c r="A591" s="215" t="s">
        <v>964</v>
      </c>
      <c r="B591" s="215" t="s">
        <v>965</v>
      </c>
      <c r="C591" s="215" t="s">
        <v>136</v>
      </c>
      <c r="D591" s="215" t="s">
        <v>137</v>
      </c>
      <c r="E591" s="207">
        <v>117950.17</v>
      </c>
      <c r="F591" s="207"/>
      <c r="G591" s="207"/>
      <c r="H591" s="207"/>
      <c r="J591" s="219">
        <f t="shared" si="38"/>
        <v>0</v>
      </c>
      <c r="K591" s="219">
        <f t="shared" si="36"/>
        <v>7.6192338827550058E-4</v>
      </c>
      <c r="L591" s="219">
        <f t="shared" si="39"/>
        <v>0</v>
      </c>
      <c r="M591" s="219">
        <f t="shared" si="37"/>
        <v>0</v>
      </c>
    </row>
    <row r="592" spans="1:13" x14ac:dyDescent="0.35">
      <c r="A592" s="215" t="s">
        <v>966</v>
      </c>
      <c r="B592" s="215" t="s">
        <v>967</v>
      </c>
      <c r="C592" s="215" t="s">
        <v>24</v>
      </c>
      <c r="D592" s="215" t="s">
        <v>25</v>
      </c>
      <c r="E592" s="207">
        <v>50000</v>
      </c>
      <c r="F592" s="207"/>
      <c r="G592" s="207"/>
      <c r="H592" s="207"/>
      <c r="J592" s="219">
        <f t="shared" si="38"/>
        <v>0</v>
      </c>
      <c r="K592" s="219">
        <f t="shared" si="36"/>
        <v>3.2298528619140632E-4</v>
      </c>
      <c r="L592" s="219">
        <f t="shared" si="39"/>
        <v>0</v>
      </c>
      <c r="M592" s="219">
        <f t="shared" si="37"/>
        <v>0</v>
      </c>
    </row>
    <row r="593" spans="1:13" x14ac:dyDescent="0.35">
      <c r="A593" s="215" t="s">
        <v>968</v>
      </c>
      <c r="B593" s="215" t="s">
        <v>969</v>
      </c>
      <c r="C593" s="215" t="s">
        <v>258</v>
      </c>
      <c r="D593" s="215" t="s">
        <v>259</v>
      </c>
      <c r="E593" s="207">
        <v>3200</v>
      </c>
      <c r="F593" s="207"/>
      <c r="G593" s="207">
        <v>-200</v>
      </c>
      <c r="H593" s="207"/>
      <c r="J593" s="219">
        <f t="shared" si="38"/>
        <v>6.25E-2</v>
      </c>
      <c r="K593" s="219">
        <f t="shared" si="36"/>
        <v>2.0671058316250004E-5</v>
      </c>
      <c r="L593" s="219">
        <f t="shared" si="39"/>
        <v>0</v>
      </c>
      <c r="M593" s="219">
        <f t="shared" si="37"/>
        <v>0</v>
      </c>
    </row>
    <row r="594" spans="1:13" x14ac:dyDescent="0.35">
      <c r="A594" s="215" t="s">
        <v>970</v>
      </c>
      <c r="B594" s="215" t="s">
        <v>971</v>
      </c>
      <c r="C594" s="215" t="s">
        <v>24</v>
      </c>
      <c r="D594" s="215" t="s">
        <v>25</v>
      </c>
      <c r="E594" s="207">
        <v>175556.76</v>
      </c>
      <c r="F594" s="207"/>
      <c r="G594" s="207">
        <v>-17555.68</v>
      </c>
      <c r="H594" s="207"/>
      <c r="J594" s="219">
        <f t="shared" si="38"/>
        <v>0.10000002278465381</v>
      </c>
      <c r="K594" s="219">
        <f t="shared" si="36"/>
        <v>1.1340450074287208E-3</v>
      </c>
      <c r="L594" s="219">
        <f t="shared" si="39"/>
        <v>0</v>
      </c>
      <c r="M594" s="219">
        <f t="shared" si="37"/>
        <v>0</v>
      </c>
    </row>
    <row r="595" spans="1:13" x14ac:dyDescent="0.35">
      <c r="A595" s="215" t="s">
        <v>427</v>
      </c>
      <c r="B595" s="215" t="s">
        <v>972</v>
      </c>
      <c r="C595" s="215" t="s">
        <v>427</v>
      </c>
      <c r="D595" s="215" t="s">
        <v>973</v>
      </c>
      <c r="E595" s="144">
        <v>43181.52</v>
      </c>
      <c r="F595" s="144">
        <v>188955.68</v>
      </c>
      <c r="G595" s="144">
        <v>3994871.63</v>
      </c>
      <c r="H595" s="144">
        <v>3957886.29</v>
      </c>
    </row>
    <row r="597" spans="1:13" x14ac:dyDescent="0.35">
      <c r="C597" s="120"/>
      <c r="D597" s="217"/>
    </row>
    <row r="598" spans="1:13" x14ac:dyDescent="0.35">
      <c r="E598" s="114"/>
      <c r="F598" s="114"/>
    </row>
    <row r="599" spans="1:13" x14ac:dyDescent="0.35">
      <c r="D599" s="188"/>
    </row>
  </sheetData>
  <autoFilter ref="A6:M595" xr:uid="{96CD52FF-2663-4B37-9213-50F47F3187F1}"/>
  <conditionalFormatting sqref="K7:K594">
    <cfRule type="cellIs" dxfId="1" priority="2" operator="greaterThan">
      <formula>0.029</formula>
    </cfRule>
  </conditionalFormatting>
  <conditionalFormatting sqref="M7:M594">
    <cfRule type="cellIs" dxfId="0" priority="1" operator="greaterThan">
      <formula>0.029</formula>
    </cfRule>
  </conditionalFormatting>
  <pageMargins left="0.7" right="0.7" top="0.75" bottom="0.75" header="0.3" footer="0.3"/>
  <customProperties>
    <customPr name="_pios_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7C6C6-C00B-4846-9658-4A5EB69DBB1B}">
  <dimension ref="A1:L24"/>
  <sheetViews>
    <sheetView workbookViewId="0">
      <selection activeCell="C23" sqref="C23"/>
    </sheetView>
  </sheetViews>
  <sheetFormatPr defaultRowHeight="14.5" x14ac:dyDescent="0.35"/>
  <cols>
    <col min="1" max="1" width="16.26953125" bestFit="1" customWidth="1"/>
    <col min="2" max="7" width="15.6328125" customWidth="1"/>
    <col min="8" max="8" width="20.6328125" bestFit="1" customWidth="1"/>
    <col min="9" max="9" width="18" bestFit="1" customWidth="1"/>
    <col min="10" max="10" width="2.6328125" customWidth="1"/>
    <col min="11" max="11" width="18" bestFit="1" customWidth="1"/>
    <col min="12" max="12" width="20.6328125" bestFit="1" customWidth="1"/>
    <col min="13" max="13" width="18" bestFit="1" customWidth="1"/>
    <col min="14" max="15" width="14.36328125" bestFit="1" customWidth="1"/>
  </cols>
  <sheetData>
    <row r="1" spans="1:12" x14ac:dyDescent="0.35">
      <c r="A1" s="107" t="s">
        <v>447</v>
      </c>
      <c r="B1" s="137" t="s">
        <v>649</v>
      </c>
      <c r="C1" s="136"/>
      <c r="D1" s="108" t="s">
        <v>2132</v>
      </c>
      <c r="E1" s="106"/>
      <c r="F1" s="108" t="s">
        <v>2133</v>
      </c>
      <c r="G1" s="106"/>
      <c r="H1" s="108" t="s">
        <v>2134</v>
      </c>
      <c r="I1" s="106"/>
    </row>
    <row r="2" spans="1:12" x14ac:dyDescent="0.35">
      <c r="A2" s="105"/>
      <c r="B2" s="139" t="s">
        <v>650</v>
      </c>
      <c r="C2" s="135"/>
      <c r="D2" s="109" t="s">
        <v>2</v>
      </c>
      <c r="E2" s="103" t="s">
        <v>2135</v>
      </c>
      <c r="F2" s="109" t="s">
        <v>2136</v>
      </c>
      <c r="G2" s="103"/>
      <c r="H2" s="109" t="s">
        <v>2137</v>
      </c>
      <c r="I2" s="103"/>
    </row>
    <row r="3" spans="1:12" x14ac:dyDescent="0.35">
      <c r="A3" s="107" t="s">
        <v>3</v>
      </c>
      <c r="B3" s="139">
        <v>1002</v>
      </c>
      <c r="C3" s="135">
        <v>2000</v>
      </c>
      <c r="D3" s="109">
        <v>1002</v>
      </c>
      <c r="E3" s="103">
        <v>2000</v>
      </c>
      <c r="F3" s="109">
        <v>1002</v>
      </c>
      <c r="G3" s="103">
        <v>2000</v>
      </c>
      <c r="H3" s="109">
        <v>1002</v>
      </c>
      <c r="I3" s="103">
        <v>2000</v>
      </c>
    </row>
    <row r="4" spans="1:12" x14ac:dyDescent="0.35">
      <c r="A4" s="107"/>
      <c r="B4" s="139" t="s">
        <v>6</v>
      </c>
      <c r="C4" s="139" t="s">
        <v>7</v>
      </c>
      <c r="D4" s="109" t="s">
        <v>6</v>
      </c>
      <c r="E4" s="109" t="s">
        <v>7</v>
      </c>
      <c r="F4" s="109" t="s">
        <v>6</v>
      </c>
      <c r="G4" s="109" t="s">
        <v>7</v>
      </c>
      <c r="H4" s="109" t="s">
        <v>6</v>
      </c>
      <c r="I4" s="109" t="s">
        <v>7</v>
      </c>
    </row>
    <row r="5" spans="1:12" x14ac:dyDescent="0.35">
      <c r="A5" s="105"/>
      <c r="B5" s="139" t="s">
        <v>446</v>
      </c>
      <c r="C5" s="139" t="s">
        <v>446</v>
      </c>
      <c r="D5" s="109" t="s">
        <v>446</v>
      </c>
      <c r="E5" s="109" t="s">
        <v>446</v>
      </c>
      <c r="F5" s="109" t="s">
        <v>446</v>
      </c>
      <c r="G5" s="109" t="s">
        <v>446</v>
      </c>
      <c r="H5" s="109" t="s">
        <v>446</v>
      </c>
      <c r="I5" s="109" t="s">
        <v>446</v>
      </c>
    </row>
    <row r="6" spans="1:12" x14ac:dyDescent="0.35">
      <c r="A6" s="107" t="s">
        <v>488</v>
      </c>
      <c r="B6" s="138" t="s">
        <v>2</v>
      </c>
      <c r="C6" s="138" t="s">
        <v>2</v>
      </c>
      <c r="D6" s="110" t="s">
        <v>2</v>
      </c>
      <c r="E6" s="110" t="s">
        <v>2</v>
      </c>
      <c r="F6" s="110" t="s">
        <v>2</v>
      </c>
      <c r="G6" s="110" t="s">
        <v>2</v>
      </c>
      <c r="H6" s="110" t="s">
        <v>2</v>
      </c>
      <c r="I6" s="110" t="s">
        <v>2</v>
      </c>
    </row>
    <row r="7" spans="1:12" x14ac:dyDescent="0.35">
      <c r="A7" s="108" t="s">
        <v>489</v>
      </c>
      <c r="B7" s="140">
        <v>3109993.25</v>
      </c>
      <c r="C7" s="140">
        <v>7629231.5599999996</v>
      </c>
      <c r="D7" s="104">
        <v>3587297.63</v>
      </c>
      <c r="E7" s="104">
        <v>7573389.3899999997</v>
      </c>
      <c r="F7" s="104">
        <v>5344514.58</v>
      </c>
      <c r="G7" s="104">
        <v>6188256.7999999998</v>
      </c>
      <c r="H7" s="104">
        <v>-185248.28</v>
      </c>
      <c r="I7" s="104">
        <v>-17325.93</v>
      </c>
      <c r="K7" s="56">
        <f>F7-D7</f>
        <v>1757216.9500000002</v>
      </c>
      <c r="L7" s="69">
        <f>G7-E7</f>
        <v>-1385132.5899999999</v>
      </c>
    </row>
    <row r="8" spans="1:12" s="31" customFormat="1" x14ac:dyDescent="0.35">
      <c r="A8" s="108" t="s">
        <v>490</v>
      </c>
      <c r="B8" s="140">
        <v>72476783.299999997</v>
      </c>
      <c r="C8" s="140">
        <v>66823314.759999998</v>
      </c>
      <c r="D8" s="104">
        <v>38018713.600000001</v>
      </c>
      <c r="E8" s="104">
        <v>66794257.109999999</v>
      </c>
      <c r="F8" s="104">
        <v>72592056.680000007</v>
      </c>
      <c r="G8" s="104">
        <v>51362500.920000002</v>
      </c>
      <c r="H8" s="104">
        <v>1227548.04</v>
      </c>
      <c r="I8" s="104">
        <v>-67648.070000000007</v>
      </c>
      <c r="K8" s="56">
        <f t="shared" ref="K8:K13" si="0">F8-D8</f>
        <v>34573343.080000006</v>
      </c>
      <c r="L8" s="69">
        <f t="shared" ref="L8:L13" si="1">G8-E8</f>
        <v>-15431756.189999998</v>
      </c>
    </row>
    <row r="9" spans="1:12" s="31" customFormat="1" x14ac:dyDescent="0.35">
      <c r="A9" s="108" t="s">
        <v>491</v>
      </c>
      <c r="B9" s="140">
        <v>24580809.41</v>
      </c>
      <c r="C9" s="140">
        <v>27340592.66</v>
      </c>
      <c r="D9" s="104">
        <v>29016837.559999999</v>
      </c>
      <c r="E9" s="104">
        <v>19267342.850000001</v>
      </c>
      <c r="F9" s="104">
        <v>23878935.379999999</v>
      </c>
      <c r="G9" s="104">
        <v>13926043.109999999</v>
      </c>
      <c r="H9" s="104">
        <v>665990.93999999994</v>
      </c>
      <c r="I9" s="104">
        <v>-106097.36</v>
      </c>
      <c r="K9" s="56">
        <f t="shared" si="0"/>
        <v>-5137902.18</v>
      </c>
      <c r="L9" s="69">
        <f t="shared" si="1"/>
        <v>-5341299.7400000021</v>
      </c>
    </row>
    <row r="10" spans="1:12" s="31" customFormat="1" x14ac:dyDescent="0.35">
      <c r="A10" s="108" t="s">
        <v>492</v>
      </c>
      <c r="B10" s="140">
        <v>12463552.67</v>
      </c>
      <c r="C10" s="140">
        <v>4967313.91</v>
      </c>
      <c r="D10" s="104">
        <v>4973748.74</v>
      </c>
      <c r="E10" s="104">
        <v>4501311.7</v>
      </c>
      <c r="F10" s="104">
        <v>7254675.0999999996</v>
      </c>
      <c r="G10" s="104">
        <v>2769691.51</v>
      </c>
      <c r="H10" s="104">
        <v>-2007.54</v>
      </c>
      <c r="I10" s="104">
        <v>35677.519999999997</v>
      </c>
      <c r="K10" s="56">
        <f t="shared" si="0"/>
        <v>2280926.3599999994</v>
      </c>
      <c r="L10" s="69">
        <f t="shared" si="1"/>
        <v>-1731620.1900000004</v>
      </c>
    </row>
    <row r="11" spans="1:12" s="31" customFormat="1" x14ac:dyDescent="0.35">
      <c r="A11" s="108" t="s">
        <v>493</v>
      </c>
      <c r="B11" s="140">
        <v>37197476.899999999</v>
      </c>
      <c r="C11" s="140">
        <v>68425041.920000002</v>
      </c>
      <c r="D11" s="104">
        <v>34661977.700000003</v>
      </c>
      <c r="E11" s="104">
        <v>31011193.210000001</v>
      </c>
      <c r="F11" s="104">
        <v>8911972.0999999996</v>
      </c>
      <c r="G11" s="104">
        <v>41485732.460000001</v>
      </c>
      <c r="H11" s="104">
        <v>57489.01</v>
      </c>
      <c r="I11" s="104">
        <v>-13372.74</v>
      </c>
      <c r="K11" s="56">
        <f t="shared" si="0"/>
        <v>-25750005.600000001</v>
      </c>
      <c r="L11" s="69">
        <f t="shared" si="1"/>
        <v>10474539.25</v>
      </c>
    </row>
    <row r="12" spans="1:12" s="31" customFormat="1" x14ac:dyDescent="0.35">
      <c r="A12" s="108" t="s">
        <v>494</v>
      </c>
      <c r="B12" s="140">
        <v>675.35</v>
      </c>
      <c r="C12" s="140">
        <v>-819.91</v>
      </c>
      <c r="D12" s="104">
        <v>766.11</v>
      </c>
      <c r="E12" s="104">
        <v>4317.13</v>
      </c>
      <c r="F12" s="104">
        <v>1173.1199999999999</v>
      </c>
      <c r="G12" s="104">
        <v>-1036.46</v>
      </c>
      <c r="H12" s="104"/>
      <c r="I12" s="104">
        <v>-6096.5</v>
      </c>
      <c r="K12" s="56">
        <f t="shared" si="0"/>
        <v>407.00999999999988</v>
      </c>
      <c r="L12" s="69">
        <f t="shared" si="1"/>
        <v>-5353.59</v>
      </c>
    </row>
    <row r="13" spans="1:12" s="31" customFormat="1" x14ac:dyDescent="0.35">
      <c r="A13" s="108" t="s">
        <v>495</v>
      </c>
      <c r="B13" s="140">
        <v>30630985</v>
      </c>
      <c r="C13" s="140">
        <v>2104478.7000000002</v>
      </c>
      <c r="D13" s="104">
        <v>43999346.600000001</v>
      </c>
      <c r="E13" s="104">
        <v>7104993.0199999996</v>
      </c>
      <c r="F13" s="104">
        <v>20112140.879999999</v>
      </c>
      <c r="G13" s="104">
        <v>4221437.71</v>
      </c>
      <c r="H13" s="104">
        <v>-15574.11</v>
      </c>
      <c r="I13" s="104">
        <v>-22494.880000000001</v>
      </c>
      <c r="K13" s="56">
        <f t="shared" si="0"/>
        <v>-23887205.720000003</v>
      </c>
      <c r="L13" s="69">
        <f t="shared" si="1"/>
        <v>-2883555.3099999996</v>
      </c>
    </row>
    <row r="14" spans="1:12" s="89" customFormat="1" x14ac:dyDescent="0.35">
      <c r="A14" s="108" t="s">
        <v>496</v>
      </c>
      <c r="B14" s="104">
        <v>442080.8</v>
      </c>
      <c r="C14" s="104">
        <v>527344.14</v>
      </c>
      <c r="D14" s="104">
        <v>156235.18</v>
      </c>
      <c r="E14" s="104">
        <v>462660.44</v>
      </c>
      <c r="F14" s="104">
        <v>262615.2</v>
      </c>
      <c r="G14" s="104">
        <v>114513.98</v>
      </c>
      <c r="H14" s="104">
        <v>-9666.01</v>
      </c>
      <c r="I14" s="104"/>
      <c r="K14" s="245">
        <f t="shared" ref="K14" si="2">F14-D14</f>
        <v>106380.02000000002</v>
      </c>
      <c r="L14" s="248">
        <f t="shared" ref="L14" si="3">G14-E14</f>
        <v>-348146.46</v>
      </c>
    </row>
    <row r="15" spans="1:12" s="31" customFormat="1" x14ac:dyDescent="0.35">
      <c r="A15" s="108" t="s">
        <v>973</v>
      </c>
      <c r="B15" s="141"/>
      <c r="C15" s="141"/>
      <c r="D15" s="104"/>
      <c r="E15" s="104"/>
      <c r="F15" s="104"/>
      <c r="G15" s="104"/>
      <c r="H15" s="104"/>
      <c r="I15" s="104">
        <v>155.13999999999999</v>
      </c>
      <c r="K15" s="56">
        <f t="shared" ref="K15" si="4">F15-D15</f>
        <v>0</v>
      </c>
      <c r="L15" s="69">
        <f t="shared" ref="L15" si="5">G15-E15</f>
        <v>0</v>
      </c>
    </row>
    <row r="16" spans="1:12" s="236" customFormat="1" x14ac:dyDescent="0.35">
      <c r="B16" s="247"/>
      <c r="C16" s="247"/>
      <c r="D16" s="247"/>
      <c r="E16" s="247"/>
      <c r="K16" s="245"/>
      <c r="L16" s="248"/>
    </row>
    <row r="17" spans="1:12" s="236" customFormat="1" x14ac:dyDescent="0.35">
      <c r="B17" s="247"/>
      <c r="C17" s="247"/>
      <c r="D17" s="247"/>
      <c r="E17" s="247"/>
      <c r="K17" s="245"/>
      <c r="L17" s="248"/>
    </row>
    <row r="18" spans="1:12" s="236" customFormat="1" x14ac:dyDescent="0.35">
      <c r="B18" s="247"/>
      <c r="C18" s="247"/>
      <c r="D18" s="247"/>
      <c r="E18" s="247"/>
      <c r="K18" s="245"/>
      <c r="L18" s="248"/>
    </row>
    <row r="19" spans="1:12" s="236" customFormat="1" x14ac:dyDescent="0.35">
      <c r="B19" s="247"/>
      <c r="C19" s="247"/>
      <c r="D19" s="247"/>
      <c r="E19" s="247"/>
      <c r="K19" s="245"/>
      <c r="L19" s="248"/>
    </row>
    <row r="20" spans="1:12" s="48" customFormat="1" x14ac:dyDescent="0.35">
      <c r="B20" s="66"/>
      <c r="C20" s="66"/>
      <c r="D20" s="66"/>
      <c r="E20" s="66"/>
    </row>
    <row r="21" spans="1:12" x14ac:dyDescent="0.35">
      <c r="A21" t="s">
        <v>465</v>
      </c>
      <c r="B21" s="49">
        <f t="shared" ref="B21:I21" si="6">SUM(B7:B20)</f>
        <v>180902356.68000001</v>
      </c>
      <c r="C21" s="49">
        <f t="shared" si="6"/>
        <v>177816497.73999998</v>
      </c>
      <c r="D21" s="49">
        <f t="shared" si="6"/>
        <v>154414923.12</v>
      </c>
      <c r="E21" s="49">
        <f t="shared" si="6"/>
        <v>136719464.84999999</v>
      </c>
      <c r="F21" s="49">
        <f t="shared" si="6"/>
        <v>138358083.03999999</v>
      </c>
      <c r="G21" s="49">
        <f t="shared" si="6"/>
        <v>120067140.03000002</v>
      </c>
      <c r="H21" s="49">
        <f t="shared" si="6"/>
        <v>1738532.0499999998</v>
      </c>
      <c r="I21" s="49">
        <f t="shared" si="6"/>
        <v>-197202.81999999998</v>
      </c>
    </row>
    <row r="22" spans="1:12" x14ac:dyDescent="0.35">
      <c r="D22" s="1"/>
      <c r="E22" s="1"/>
    </row>
    <row r="23" spans="1:12" x14ac:dyDescent="0.35">
      <c r="A23" t="s">
        <v>603</v>
      </c>
      <c r="D23" s="44"/>
    </row>
    <row r="24" spans="1:12" x14ac:dyDescent="0.35">
      <c r="A24" t="s">
        <v>604</v>
      </c>
      <c r="D24" s="44"/>
    </row>
  </sheetData>
  <pageMargins left="0.7" right="0.7" top="0.75" bottom="0.75" header="0.3" footer="0.3"/>
  <pageSetup orientation="portrait" verticalDpi="0" r:id="rId1"/>
  <customProperties>
    <customPr name="_pios_id" r:id="rId2"/>
    <customPr name="Epm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1B94F-85FE-4F87-A3A1-4D74541630AE}">
  <dimension ref="A1:J8"/>
  <sheetViews>
    <sheetView workbookViewId="0">
      <selection activeCell="H23" sqref="H23"/>
    </sheetView>
  </sheetViews>
  <sheetFormatPr defaultRowHeight="14.5" x14ac:dyDescent="0.35"/>
  <cols>
    <col min="1" max="1" width="16.08984375" bestFit="1" customWidth="1"/>
    <col min="2" max="2" width="16.6328125" style="32" bestFit="1" customWidth="1"/>
    <col min="3" max="6" width="15.6328125" style="1" customWidth="1"/>
    <col min="7" max="8" width="15.6328125" style="12" customWidth="1"/>
    <col min="9" max="10" width="15.6328125" customWidth="1"/>
    <col min="11" max="18" width="13.6328125" bestFit="1" customWidth="1"/>
    <col min="19" max="19" width="15.08984375" bestFit="1" customWidth="1"/>
    <col min="20" max="20" width="13.26953125" bestFit="1" customWidth="1"/>
    <col min="21" max="21" width="18" bestFit="1" customWidth="1"/>
    <col min="22" max="29" width="12.08984375" bestFit="1" customWidth="1"/>
    <col min="30" max="30" width="13.26953125" bestFit="1" customWidth="1"/>
    <col min="31" max="33" width="12.08984375" bestFit="1" customWidth="1"/>
    <col min="34" max="34" width="10.6328125" bestFit="1" customWidth="1"/>
    <col min="35" max="35" width="12.08984375" bestFit="1" customWidth="1"/>
    <col min="36" max="36" width="13.26953125" bestFit="1" customWidth="1"/>
  </cols>
  <sheetData>
    <row r="1" spans="1:10" x14ac:dyDescent="0.35">
      <c r="A1" s="35"/>
      <c r="B1" s="35" t="s">
        <v>477</v>
      </c>
      <c r="C1" s="131" t="s">
        <v>649</v>
      </c>
      <c r="D1" s="130"/>
      <c r="E1" s="64" t="s">
        <v>2132</v>
      </c>
      <c r="F1" s="63"/>
      <c r="G1" s="64" t="s">
        <v>2133</v>
      </c>
      <c r="H1" s="34"/>
      <c r="I1" s="47" t="s">
        <v>2134</v>
      </c>
      <c r="J1" s="34"/>
    </row>
    <row r="2" spans="1:10" x14ac:dyDescent="0.35">
      <c r="A2" s="35"/>
      <c r="B2" s="35"/>
      <c r="C2" s="134" t="s">
        <v>497</v>
      </c>
      <c r="D2" s="129" t="s">
        <v>2</v>
      </c>
      <c r="E2" s="38" t="s">
        <v>2135</v>
      </c>
      <c r="F2" s="33"/>
      <c r="G2" s="38" t="s">
        <v>497</v>
      </c>
      <c r="H2" s="33"/>
      <c r="I2" s="38" t="s">
        <v>497</v>
      </c>
      <c r="J2" s="34"/>
    </row>
    <row r="3" spans="1:10" x14ac:dyDescent="0.35">
      <c r="A3" s="35"/>
      <c r="B3" s="35" t="s">
        <v>3</v>
      </c>
      <c r="C3" s="134">
        <v>1002</v>
      </c>
      <c r="D3" s="134">
        <v>2000</v>
      </c>
      <c r="E3" s="38">
        <v>1002</v>
      </c>
      <c r="F3" s="38">
        <v>2000</v>
      </c>
      <c r="G3" s="38">
        <v>1002</v>
      </c>
      <c r="H3" s="38">
        <v>2000</v>
      </c>
      <c r="I3" s="38">
        <v>1002</v>
      </c>
      <c r="J3" s="36">
        <v>2000</v>
      </c>
    </row>
    <row r="4" spans="1:10" x14ac:dyDescent="0.35">
      <c r="A4" s="35" t="s">
        <v>478</v>
      </c>
      <c r="B4" s="35"/>
      <c r="C4" s="132" t="s">
        <v>2</v>
      </c>
      <c r="D4" s="132" t="s">
        <v>2</v>
      </c>
      <c r="E4" s="37" t="s">
        <v>2</v>
      </c>
      <c r="F4" s="37" t="s">
        <v>2</v>
      </c>
      <c r="G4" s="37" t="s">
        <v>2</v>
      </c>
      <c r="H4" s="37" t="s">
        <v>2</v>
      </c>
      <c r="I4" s="37" t="s">
        <v>2</v>
      </c>
      <c r="J4" s="37" t="s">
        <v>2</v>
      </c>
    </row>
    <row r="5" spans="1:10" x14ac:dyDescent="0.35">
      <c r="A5" s="36">
        <v>750090</v>
      </c>
      <c r="B5" s="36" t="s">
        <v>480</v>
      </c>
      <c r="C5" s="133">
        <v>10977903.210000001</v>
      </c>
      <c r="D5" s="133">
        <v>12775277.949999999</v>
      </c>
      <c r="E5" s="39">
        <v>3557372.55</v>
      </c>
      <c r="F5" s="39">
        <v>7389672.8899999997</v>
      </c>
      <c r="G5" s="39">
        <v>7466004.7199999997</v>
      </c>
      <c r="H5" s="39">
        <v>7398949.7999999998</v>
      </c>
      <c r="I5" s="39">
        <v>-5821186.8499999996</v>
      </c>
      <c r="J5" s="40">
        <v>-4834517.3499999996</v>
      </c>
    </row>
    <row r="7" spans="1:10" x14ac:dyDescent="0.35">
      <c r="C7" s="49"/>
      <c r="D7" s="49"/>
      <c r="G7" s="49"/>
      <c r="H7" s="49"/>
      <c r="I7" s="14"/>
    </row>
    <row r="8" spans="1:10" x14ac:dyDescent="0.35">
      <c r="I8" s="12"/>
    </row>
  </sheetData>
  <pageMargins left="0.7" right="0.7" top="0.75" bottom="0.75" header="0.3" footer="0.3"/>
  <pageSetup orientation="portrait" verticalDpi="0" r:id="rId1"/>
  <customProperties>
    <customPr name="_pios_id" r:id="rId2"/>
    <customPr name="EpmWorksheetKeyString_GUID" r:id="rId3"/>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2730-3352-4F78-A663-2204A8E62FA0}">
  <dimension ref="A1:S4"/>
  <sheetViews>
    <sheetView workbookViewId="0">
      <selection activeCell="K2" sqref="K2"/>
    </sheetView>
  </sheetViews>
  <sheetFormatPr defaultColWidth="9.08984375" defaultRowHeight="14.5" x14ac:dyDescent="0.35"/>
  <cols>
    <col min="1" max="1" width="9.08984375" style="48"/>
    <col min="2" max="2" width="11.81640625" style="48" bestFit="1" customWidth="1"/>
    <col min="3" max="9" width="9.08984375" style="48"/>
    <col min="10" max="16" width="9.08984375" style="236"/>
    <col min="17" max="18" width="9.08984375" style="48"/>
    <col min="19" max="19" width="10.81640625" style="48" bestFit="1" customWidth="1"/>
    <col min="20" max="16384" width="9.08984375" style="48"/>
  </cols>
  <sheetData>
    <row r="1" spans="1:19" s="236" customFormat="1" x14ac:dyDescent="0.35">
      <c r="A1" s="48" t="s">
        <v>452</v>
      </c>
      <c r="R1" s="48" t="s">
        <v>453</v>
      </c>
    </row>
    <row r="2" spans="1:19" s="236" customFormat="1" x14ac:dyDescent="0.35">
      <c r="A2" s="48" t="s">
        <v>572</v>
      </c>
      <c r="B2" s="49">
        <v>104190460.33</v>
      </c>
      <c r="R2" s="48" t="s">
        <v>572</v>
      </c>
      <c r="S2" s="49">
        <v>89154795.280000001</v>
      </c>
    </row>
    <row r="3" spans="1:19" s="236" customFormat="1" x14ac:dyDescent="0.35">
      <c r="A3" s="48" t="s">
        <v>573</v>
      </c>
      <c r="B3" s="52">
        <f>'Contract Asset WHT'!J1081</f>
        <v>0</v>
      </c>
      <c r="R3" s="48" t="s">
        <v>573</v>
      </c>
      <c r="S3" s="52">
        <f>'Contract Asset WHT'!K1081</f>
        <v>1955.16</v>
      </c>
    </row>
    <row r="4" spans="1:19" s="236" customFormat="1" x14ac:dyDescent="0.35">
      <c r="A4" s="48" t="s">
        <v>574</v>
      </c>
      <c r="B4" s="49">
        <f>B2-B3</f>
        <v>104190460.33</v>
      </c>
      <c r="R4" s="48" t="s">
        <v>574</v>
      </c>
      <c r="S4" s="49">
        <f>S2-S3</f>
        <v>89152840.120000005</v>
      </c>
    </row>
  </sheetData>
  <pageMargins left="0.7" right="0.7" top="0.75" bottom="0.75" header="0.3" footer="0.3"/>
  <customProperties>
    <customPr name="_pios_id" r:id="rId1"/>
    <customPr name="EpmWorksheetKeyString_GUID" r:id="rId2"/>
  </customPropertie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F2C3-F445-481F-83F3-AECB1A803209}">
  <sheetPr>
    <tabColor rgb="FFFF0000"/>
  </sheetPr>
  <dimension ref="A1"/>
  <sheetViews>
    <sheetView workbookViewId="0"/>
  </sheetViews>
  <sheetFormatPr defaultRowHeight="14.5" x14ac:dyDescent="0.35"/>
  <sheetData/>
  <pageMargins left="0.7" right="0.7" top="0.75" bottom="0.75" header="0.3" footer="0.3"/>
  <customProperties>
    <customPr name="_pios_id" r:id="rId1"/>
    <customPr name="EpmWorksheetKeyString_GU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1A08-2EE2-4F1B-B670-3B312EB7E272}">
  <dimension ref="A1:B9"/>
  <sheetViews>
    <sheetView workbookViewId="0">
      <selection activeCell="B1" sqref="B1"/>
    </sheetView>
  </sheetViews>
  <sheetFormatPr defaultRowHeight="14.5" x14ac:dyDescent="0.35"/>
  <cols>
    <col min="2" max="2" width="14.36328125" bestFit="1" customWidth="1"/>
  </cols>
  <sheetData>
    <row r="1" spans="1:2" x14ac:dyDescent="0.35">
      <c r="A1" s="62" t="s">
        <v>654</v>
      </c>
      <c r="B1" s="227">
        <f>'SoldQtr 2020Q4 New Est.'!P129</f>
        <v>742913.7401218781</v>
      </c>
    </row>
    <row r="2" spans="1:2" x14ac:dyDescent="0.35">
      <c r="A2" s="62" t="s">
        <v>645</v>
      </c>
      <c r="B2" s="227">
        <f>'SoldQtr 2020Q3 Reaccrual'!P28</f>
        <v>1988.3641977720438</v>
      </c>
    </row>
    <row r="3" spans="1:2" x14ac:dyDescent="0.35">
      <c r="A3" s="62" t="s">
        <v>646</v>
      </c>
      <c r="B3" s="227">
        <f>'SoldQtr 2020Q2 Reaccrual'!P8</f>
        <v>1579.8706216083592</v>
      </c>
    </row>
    <row r="4" spans="1:2" x14ac:dyDescent="0.35">
      <c r="A4" s="62"/>
      <c r="B4" s="226"/>
    </row>
    <row r="5" spans="1:2" x14ac:dyDescent="0.35">
      <c r="A5" s="62"/>
      <c r="B5" s="227">
        <f>SUM(B1:B4)</f>
        <v>746481.97494125844</v>
      </c>
    </row>
    <row r="6" spans="1:2" x14ac:dyDescent="0.35">
      <c r="B6" s="256"/>
    </row>
    <row r="7" spans="1:2" x14ac:dyDescent="0.35">
      <c r="A7" s="246" t="s">
        <v>1020</v>
      </c>
      <c r="B7" s="227">
        <f>SUMIFS('Contract Asset WHT'!$K:$K,'Contract Asset WHT'!$A:$A,"VIA LICENSING CORPORATION")</f>
        <v>36395445.990000002</v>
      </c>
    </row>
    <row r="8" spans="1:2" x14ac:dyDescent="0.35">
      <c r="A8" s="236"/>
      <c r="B8" s="236"/>
    </row>
    <row r="9" spans="1:2" x14ac:dyDescent="0.35">
      <c r="A9" s="236"/>
      <c r="B9" s="253">
        <f>B5/B7</f>
        <v>2.0510312612912109E-2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4CA3E-F246-467D-837C-35DA8C6BB698}">
  <dimension ref="A1:P150"/>
  <sheetViews>
    <sheetView topLeftCell="A107" workbookViewId="0">
      <selection activeCell="P129" sqref="P129"/>
    </sheetView>
  </sheetViews>
  <sheetFormatPr defaultRowHeight="14.5" x14ac:dyDescent="0.35"/>
  <cols>
    <col min="1" max="1" width="4.6328125" bestFit="1" customWidth="1"/>
    <col min="2" max="2" width="18.81640625" bestFit="1" customWidth="1"/>
    <col min="3" max="3" width="6.08984375" bestFit="1" customWidth="1"/>
    <col min="4" max="4" width="8.90625" bestFit="1" customWidth="1"/>
    <col min="5" max="5" width="13.26953125" bestFit="1" customWidth="1"/>
    <col min="6" max="6" width="8.7265625" bestFit="1" customWidth="1"/>
    <col min="7" max="8" width="7.08984375" bestFit="1" customWidth="1"/>
    <col min="9" max="9" width="22.6328125" bestFit="1" customWidth="1"/>
    <col min="10" max="10" width="28.90625" bestFit="1" customWidth="1"/>
    <col min="11" max="11" width="6.6328125" bestFit="1" customWidth="1"/>
    <col min="12" max="12" width="17.08984375" bestFit="1" customWidth="1"/>
    <col min="13" max="13" width="7.08984375" bestFit="1" customWidth="1"/>
    <col min="15" max="15" width="9.08984375" style="62"/>
    <col min="16" max="16" width="14.26953125" style="50" bestFit="1" customWidth="1"/>
  </cols>
  <sheetData>
    <row r="1" spans="1:16" ht="57.5" x14ac:dyDescent="0.35">
      <c r="A1" s="202"/>
      <c r="B1" s="199" t="s">
        <v>379</v>
      </c>
      <c r="C1" s="199" t="s">
        <v>378</v>
      </c>
      <c r="D1" s="201" t="s">
        <v>377</v>
      </c>
      <c r="E1" s="198" t="s">
        <v>376</v>
      </c>
      <c r="F1" s="201" t="s">
        <v>375</v>
      </c>
      <c r="G1" s="198" t="s">
        <v>374</v>
      </c>
      <c r="H1" s="200" t="s">
        <v>373</v>
      </c>
      <c r="I1" s="199" t="s">
        <v>372</v>
      </c>
      <c r="J1" s="199" t="s">
        <v>371</v>
      </c>
      <c r="K1" s="198" t="s">
        <v>370</v>
      </c>
      <c r="L1" s="198" t="s">
        <v>369</v>
      </c>
      <c r="M1" s="197" t="s">
        <v>482</v>
      </c>
    </row>
    <row r="2" spans="1:16" x14ac:dyDescent="0.35">
      <c r="A2" s="196">
        <v>1</v>
      </c>
      <c r="B2" s="195" t="s">
        <v>7</v>
      </c>
      <c r="C2" s="193" t="s">
        <v>325</v>
      </c>
      <c r="D2" s="194">
        <v>120</v>
      </c>
      <c r="E2" s="193" t="s">
        <v>368</v>
      </c>
      <c r="F2" s="192">
        <v>1</v>
      </c>
      <c r="G2" s="191" t="s">
        <v>339</v>
      </c>
      <c r="H2" s="191" t="s">
        <v>339</v>
      </c>
      <c r="I2" s="189">
        <v>153.85849999999999</v>
      </c>
      <c r="J2" s="189">
        <v>138.47264999999999</v>
      </c>
      <c r="K2" s="190"/>
      <c r="L2" s="189">
        <v>138.47264999999999</v>
      </c>
      <c r="M2" s="182" t="s">
        <v>595</v>
      </c>
      <c r="O2" s="62">
        <f>_xlfn.IFNA(INDEX('WHT Rates'!$E$3:$E$55,MATCH($H2,'WHT Rates'!$A$3:$A$55,),1)/100,0)</f>
        <v>0</v>
      </c>
      <c r="P2" s="45">
        <f t="shared" ref="P2:P33" si="0">L2*O2</f>
        <v>0</v>
      </c>
    </row>
    <row r="3" spans="1:16" x14ac:dyDescent="0.35">
      <c r="A3" s="196">
        <v>2</v>
      </c>
      <c r="B3" s="195" t="s">
        <v>7</v>
      </c>
      <c r="C3" s="193" t="s">
        <v>325</v>
      </c>
      <c r="D3" s="194">
        <v>5709</v>
      </c>
      <c r="E3" s="193" t="s">
        <v>367</v>
      </c>
      <c r="F3" s="192">
        <v>1</v>
      </c>
      <c r="G3" s="191" t="s">
        <v>335</v>
      </c>
      <c r="H3" s="191" t="s">
        <v>335</v>
      </c>
      <c r="I3" s="189">
        <v>405.68400000000003</v>
      </c>
      <c r="J3" s="189">
        <v>365.11560000000003</v>
      </c>
      <c r="K3" s="190"/>
      <c r="L3" s="189">
        <v>365.11560000000003</v>
      </c>
      <c r="M3" s="182" t="s">
        <v>595</v>
      </c>
      <c r="O3" s="62">
        <f>_xlfn.IFNA(INDEX('WHT Rates'!$E$3:$E$55,MATCH($H3,'WHT Rates'!$A$3:$A$55,),1)/100,0)</f>
        <v>0</v>
      </c>
      <c r="P3" s="45">
        <f t="shared" si="0"/>
        <v>0</v>
      </c>
    </row>
    <row r="4" spans="1:16" x14ac:dyDescent="0.35">
      <c r="A4" s="196">
        <v>3</v>
      </c>
      <c r="B4" s="195" t="s">
        <v>7</v>
      </c>
      <c r="C4" s="193" t="s">
        <v>353</v>
      </c>
      <c r="D4" s="194">
        <v>5709</v>
      </c>
      <c r="E4" s="193" t="s">
        <v>367</v>
      </c>
      <c r="F4" s="192">
        <v>1</v>
      </c>
      <c r="G4" s="191" t="s">
        <v>335</v>
      </c>
      <c r="H4" s="191" t="s">
        <v>335</v>
      </c>
      <c r="I4" s="189">
        <v>52.330600000000004</v>
      </c>
      <c r="J4" s="189">
        <v>47.097540000000002</v>
      </c>
      <c r="K4" s="190"/>
      <c r="L4" s="189">
        <v>47.097540000000002</v>
      </c>
      <c r="M4" s="182" t="s">
        <v>595</v>
      </c>
      <c r="O4" s="62">
        <f>_xlfn.IFNA(INDEX('WHT Rates'!$E$3:$E$55,MATCH($H4,'WHT Rates'!$A$3:$A$55,),1)/100,0)</f>
        <v>0</v>
      </c>
      <c r="P4" s="45">
        <f t="shared" si="0"/>
        <v>0</v>
      </c>
    </row>
    <row r="5" spans="1:16" x14ac:dyDescent="0.35">
      <c r="A5" s="196">
        <v>4</v>
      </c>
      <c r="B5" s="195" t="s">
        <v>7</v>
      </c>
      <c r="C5" s="193" t="s">
        <v>353</v>
      </c>
      <c r="D5" s="194">
        <v>5709</v>
      </c>
      <c r="E5" s="193" t="s">
        <v>367</v>
      </c>
      <c r="F5" s="192">
        <v>1</v>
      </c>
      <c r="G5" s="191" t="s">
        <v>137</v>
      </c>
      <c r="H5" s="191" t="s">
        <v>137</v>
      </c>
      <c r="I5" s="189">
        <v>1.1474</v>
      </c>
      <c r="J5" s="189">
        <v>1.0326599999999999</v>
      </c>
      <c r="K5" s="190"/>
      <c r="L5" s="189">
        <v>1.0326599999999999</v>
      </c>
      <c r="M5" s="182" t="s">
        <v>595</v>
      </c>
      <c r="O5" s="62">
        <f>_xlfn.IFNA(INDEX('WHT Rates'!$E$3:$E$55,MATCH($H5,'WHT Rates'!$A$3:$A$55,),1)/100,0)</f>
        <v>0</v>
      </c>
      <c r="P5" s="45">
        <f t="shared" si="0"/>
        <v>0</v>
      </c>
    </row>
    <row r="6" spans="1:16" x14ac:dyDescent="0.35">
      <c r="A6" s="196">
        <v>5</v>
      </c>
      <c r="B6" s="195" t="s">
        <v>7</v>
      </c>
      <c r="C6" s="193" t="s">
        <v>349</v>
      </c>
      <c r="D6" s="194">
        <v>5709</v>
      </c>
      <c r="E6" s="193" t="s">
        <v>367</v>
      </c>
      <c r="F6" s="192">
        <v>1</v>
      </c>
      <c r="G6" s="191" t="s">
        <v>340</v>
      </c>
      <c r="H6" s="191" t="s">
        <v>340</v>
      </c>
      <c r="I6" s="189">
        <v>379.35290000000003</v>
      </c>
      <c r="J6" s="189">
        <v>341.41761000000002</v>
      </c>
      <c r="K6" s="190"/>
      <c r="L6" s="189">
        <v>341.41761000000002</v>
      </c>
      <c r="M6" s="182" t="s">
        <v>595</v>
      </c>
      <c r="O6" s="62">
        <f>_xlfn.IFNA(INDEX('WHT Rates'!$E$3:$E$55,MATCH($H6,'WHT Rates'!$A$3:$A$55,),1)/100,0)</f>
        <v>0</v>
      </c>
      <c r="P6" s="45">
        <f t="shared" si="0"/>
        <v>0</v>
      </c>
    </row>
    <row r="7" spans="1:16" x14ac:dyDescent="0.35">
      <c r="A7" s="196">
        <v>6</v>
      </c>
      <c r="B7" s="195" t="s">
        <v>7</v>
      </c>
      <c r="C7" s="193" t="s">
        <v>349</v>
      </c>
      <c r="D7" s="194">
        <v>5709</v>
      </c>
      <c r="E7" s="193" t="s">
        <v>367</v>
      </c>
      <c r="F7" s="192">
        <v>1</v>
      </c>
      <c r="G7" s="191" t="s">
        <v>335</v>
      </c>
      <c r="H7" s="191" t="s">
        <v>335</v>
      </c>
      <c r="I7" s="189">
        <v>18.011099999999999</v>
      </c>
      <c r="J7" s="189">
        <v>16.209990000000001</v>
      </c>
      <c r="K7" s="190"/>
      <c r="L7" s="189">
        <v>16.209990000000001</v>
      </c>
      <c r="M7" s="182" t="s">
        <v>595</v>
      </c>
      <c r="O7" s="62">
        <f>_xlfn.IFNA(INDEX('WHT Rates'!$E$3:$E$55,MATCH($H7,'WHT Rates'!$A$3:$A$55,),1)/100,0)</f>
        <v>0</v>
      </c>
      <c r="P7" s="45">
        <f t="shared" si="0"/>
        <v>0</v>
      </c>
    </row>
    <row r="8" spans="1:16" x14ac:dyDescent="0.35">
      <c r="A8" s="196">
        <v>7</v>
      </c>
      <c r="B8" s="195" t="s">
        <v>7</v>
      </c>
      <c r="C8" s="193" t="s">
        <v>349</v>
      </c>
      <c r="D8" s="194">
        <v>5709</v>
      </c>
      <c r="E8" s="193" t="s">
        <v>367</v>
      </c>
      <c r="F8" s="192">
        <v>1</v>
      </c>
      <c r="G8" s="191" t="s">
        <v>329</v>
      </c>
      <c r="H8" s="191" t="s">
        <v>329</v>
      </c>
      <c r="I8" s="189">
        <v>142.31209999999999</v>
      </c>
      <c r="J8" s="189">
        <v>128.08088999999998</v>
      </c>
      <c r="K8" s="190"/>
      <c r="L8" s="189">
        <v>128.08088999999998</v>
      </c>
      <c r="M8" s="182" t="s">
        <v>595</v>
      </c>
      <c r="O8" s="62">
        <f>_xlfn.IFNA(INDEX('WHT Rates'!$E$3:$E$55,MATCH($H8,'WHT Rates'!$A$3:$A$55,),1)/100,0)</f>
        <v>0</v>
      </c>
      <c r="P8" s="45">
        <f t="shared" si="0"/>
        <v>0</v>
      </c>
    </row>
    <row r="9" spans="1:16" x14ac:dyDescent="0.35">
      <c r="A9" s="196">
        <v>8</v>
      </c>
      <c r="B9" s="195" t="s">
        <v>7</v>
      </c>
      <c r="C9" s="193" t="s">
        <v>346</v>
      </c>
      <c r="D9" s="194">
        <v>5709</v>
      </c>
      <c r="E9" s="193" t="s">
        <v>367</v>
      </c>
      <c r="F9" s="192">
        <v>1</v>
      </c>
      <c r="G9" s="191" t="s">
        <v>335</v>
      </c>
      <c r="H9" s="191" t="s">
        <v>335</v>
      </c>
      <c r="I9" s="189">
        <v>341.88850000000008</v>
      </c>
      <c r="J9" s="189">
        <v>307.69965000000008</v>
      </c>
      <c r="K9" s="190"/>
      <c r="L9" s="189">
        <v>307.69965000000008</v>
      </c>
      <c r="M9" s="182" t="s">
        <v>595</v>
      </c>
      <c r="O9" s="62">
        <f>_xlfn.IFNA(INDEX('WHT Rates'!$E$3:$E$55,MATCH($H9,'WHT Rates'!$A$3:$A$55,),1)/100,0)</f>
        <v>0</v>
      </c>
      <c r="P9" s="45">
        <f t="shared" si="0"/>
        <v>0</v>
      </c>
    </row>
    <row r="10" spans="1:16" x14ac:dyDescent="0.35">
      <c r="A10" s="196">
        <v>9</v>
      </c>
      <c r="B10" s="195" t="s">
        <v>7</v>
      </c>
      <c r="C10" s="193" t="s">
        <v>349</v>
      </c>
      <c r="D10" s="204">
        <v>281</v>
      </c>
      <c r="E10" s="193" t="s">
        <v>642</v>
      </c>
      <c r="F10" s="192">
        <v>1</v>
      </c>
      <c r="G10" s="191" t="s">
        <v>327</v>
      </c>
      <c r="H10" s="191" t="s">
        <v>327</v>
      </c>
      <c r="I10" s="189">
        <v>2651.9173999999998</v>
      </c>
      <c r="J10" s="189">
        <v>2386.7256600000001</v>
      </c>
      <c r="K10" s="190"/>
      <c r="L10" s="189">
        <v>2386.7256600000001</v>
      </c>
      <c r="M10" s="182" t="s">
        <v>595</v>
      </c>
      <c r="O10" s="62">
        <f>_xlfn.IFNA(INDEX('WHT Rates'!$E$3:$E$55,MATCH($H10,'WHT Rates'!$A$3:$A$55,),1)/100,0)</f>
        <v>0.1</v>
      </c>
      <c r="P10" s="45">
        <f t="shared" si="0"/>
        <v>238.67256600000002</v>
      </c>
    </row>
    <row r="11" spans="1:16" x14ac:dyDescent="0.35">
      <c r="A11" s="196">
        <v>10</v>
      </c>
      <c r="B11" s="195" t="s">
        <v>7</v>
      </c>
      <c r="C11" s="193" t="s">
        <v>363</v>
      </c>
      <c r="D11" s="194">
        <v>5569</v>
      </c>
      <c r="E11" s="193" t="s">
        <v>481</v>
      </c>
      <c r="F11" s="192">
        <v>1</v>
      </c>
      <c r="G11" s="191" t="s">
        <v>335</v>
      </c>
      <c r="H11" s="191" t="s">
        <v>335</v>
      </c>
      <c r="I11" s="189">
        <v>18238.952000000001</v>
      </c>
      <c r="J11" s="189">
        <v>16415.056800000002</v>
      </c>
      <c r="K11" s="190"/>
      <c r="L11" s="189">
        <v>16415.056800000002</v>
      </c>
      <c r="M11" s="182" t="s">
        <v>595</v>
      </c>
      <c r="O11" s="62">
        <f>_xlfn.IFNA(INDEX('WHT Rates'!$E$3:$E$55,MATCH($H11,'WHT Rates'!$A$3:$A$55,),1)/100,0)</f>
        <v>0</v>
      </c>
      <c r="P11" s="45">
        <f t="shared" si="0"/>
        <v>0</v>
      </c>
    </row>
    <row r="12" spans="1:16" x14ac:dyDescent="0.35">
      <c r="A12" s="196">
        <v>11</v>
      </c>
      <c r="B12" s="195" t="s">
        <v>7</v>
      </c>
      <c r="C12" s="193" t="s">
        <v>363</v>
      </c>
      <c r="D12" s="194">
        <v>5569</v>
      </c>
      <c r="E12" s="193" t="s">
        <v>481</v>
      </c>
      <c r="F12" s="192">
        <v>1</v>
      </c>
      <c r="G12" s="191" t="s">
        <v>137</v>
      </c>
      <c r="H12" s="191" t="s">
        <v>137</v>
      </c>
      <c r="I12" s="189">
        <v>3461.1554999999998</v>
      </c>
      <c r="J12" s="189">
        <v>3115.0399499999999</v>
      </c>
      <c r="K12" s="190"/>
      <c r="L12" s="189">
        <v>3115.0399499999999</v>
      </c>
      <c r="M12" s="182" t="s">
        <v>595</v>
      </c>
      <c r="O12" s="62">
        <f>_xlfn.IFNA(INDEX('WHT Rates'!$E$3:$E$55,MATCH($H12,'WHT Rates'!$A$3:$A$55,),1)/100,0)</f>
        <v>0</v>
      </c>
      <c r="P12" s="45">
        <f t="shared" si="0"/>
        <v>0</v>
      </c>
    </row>
    <row r="13" spans="1:16" x14ac:dyDescent="0.35">
      <c r="A13" s="196">
        <v>12</v>
      </c>
      <c r="B13" s="195" t="s">
        <v>7</v>
      </c>
      <c r="C13" s="193" t="s">
        <v>325</v>
      </c>
      <c r="D13" s="194">
        <v>96</v>
      </c>
      <c r="E13" s="193" t="s">
        <v>366</v>
      </c>
      <c r="F13" s="192">
        <v>1</v>
      </c>
      <c r="G13" s="191" t="s">
        <v>334</v>
      </c>
      <c r="H13" s="191" t="s">
        <v>334</v>
      </c>
      <c r="I13" s="189">
        <v>3202.1015625000005</v>
      </c>
      <c r="J13" s="189">
        <v>2881.8914062500003</v>
      </c>
      <c r="K13" s="190"/>
      <c r="L13" s="189">
        <v>2881.8914062500003</v>
      </c>
      <c r="M13" s="182" t="s">
        <v>595</v>
      </c>
      <c r="O13" s="62">
        <f>_xlfn.IFNA(INDEX('WHT Rates'!$E$3:$E$55,MATCH($H13,'WHT Rates'!$A$3:$A$55,),1)/100,0)</f>
        <v>0.1</v>
      </c>
      <c r="P13" s="45">
        <f t="shared" si="0"/>
        <v>288.18914062500005</v>
      </c>
    </row>
    <row r="14" spans="1:16" x14ac:dyDescent="0.35">
      <c r="A14" s="196">
        <v>13</v>
      </c>
      <c r="B14" s="195" t="s">
        <v>7</v>
      </c>
      <c r="C14" s="193" t="s">
        <v>353</v>
      </c>
      <c r="D14" s="194">
        <v>96</v>
      </c>
      <c r="E14" s="193" t="s">
        <v>366</v>
      </c>
      <c r="F14" s="192">
        <v>1</v>
      </c>
      <c r="G14" s="191" t="s">
        <v>338</v>
      </c>
      <c r="H14" s="191" t="s">
        <v>338</v>
      </c>
      <c r="I14" s="189">
        <v>81495.14</v>
      </c>
      <c r="J14" s="189">
        <v>73345.626000000004</v>
      </c>
      <c r="K14" s="190"/>
      <c r="L14" s="189">
        <v>73345.626000000004</v>
      </c>
      <c r="M14" s="182" t="s">
        <v>595</v>
      </c>
      <c r="O14" s="62">
        <f>_xlfn.IFNA(INDEX('WHT Rates'!$E$3:$E$55,MATCH($H14,'WHT Rates'!$A$3:$A$55,),1)/100,0)</f>
        <v>0</v>
      </c>
      <c r="P14" s="45">
        <f t="shared" si="0"/>
        <v>0</v>
      </c>
    </row>
    <row r="15" spans="1:16" x14ac:dyDescent="0.35">
      <c r="A15" s="196">
        <v>14</v>
      </c>
      <c r="B15" s="195" t="s">
        <v>7</v>
      </c>
      <c r="C15" s="193" t="s">
        <v>353</v>
      </c>
      <c r="D15" s="194">
        <v>96</v>
      </c>
      <c r="E15" s="193" t="s">
        <v>366</v>
      </c>
      <c r="F15" s="192">
        <v>1</v>
      </c>
      <c r="G15" s="191" t="s">
        <v>335</v>
      </c>
      <c r="H15" s="191" t="s">
        <v>335</v>
      </c>
      <c r="I15" s="189">
        <v>422.38467261904759</v>
      </c>
      <c r="J15" s="189">
        <v>380.14620535714283</v>
      </c>
      <c r="K15" s="190"/>
      <c r="L15" s="189">
        <v>380.14620535714283</v>
      </c>
      <c r="M15" s="182" t="s">
        <v>595</v>
      </c>
      <c r="O15" s="62">
        <f>_xlfn.IFNA(INDEX('WHT Rates'!$E$3:$E$55,MATCH($H15,'WHT Rates'!$A$3:$A$55,),1)/100,0)</f>
        <v>0</v>
      </c>
      <c r="P15" s="45">
        <f t="shared" si="0"/>
        <v>0</v>
      </c>
    </row>
    <row r="16" spans="1:16" x14ac:dyDescent="0.35">
      <c r="A16" s="196">
        <v>15</v>
      </c>
      <c r="B16" s="195" t="s">
        <v>7</v>
      </c>
      <c r="C16" s="193" t="s">
        <v>353</v>
      </c>
      <c r="D16" s="194">
        <v>96</v>
      </c>
      <c r="E16" s="193" t="s">
        <v>366</v>
      </c>
      <c r="F16" s="192">
        <v>1</v>
      </c>
      <c r="G16" s="191" t="s">
        <v>329</v>
      </c>
      <c r="H16" s="191" t="s">
        <v>329</v>
      </c>
      <c r="I16" s="189">
        <v>100213.07</v>
      </c>
      <c r="J16" s="189">
        <v>90191.763000000006</v>
      </c>
      <c r="K16" s="190"/>
      <c r="L16" s="189">
        <v>90191.763000000006</v>
      </c>
      <c r="M16" s="182" t="s">
        <v>595</v>
      </c>
      <c r="O16" s="62">
        <f>_xlfn.IFNA(INDEX('WHT Rates'!$E$3:$E$55,MATCH($H16,'WHT Rates'!$A$3:$A$55,),1)/100,0)</f>
        <v>0</v>
      </c>
      <c r="P16" s="45">
        <f t="shared" si="0"/>
        <v>0</v>
      </c>
    </row>
    <row r="17" spans="1:16" x14ac:dyDescent="0.35">
      <c r="A17" s="196">
        <v>16</v>
      </c>
      <c r="B17" s="195" t="s">
        <v>7</v>
      </c>
      <c r="C17" s="193" t="s">
        <v>353</v>
      </c>
      <c r="D17" s="194">
        <v>96</v>
      </c>
      <c r="E17" s="193" t="s">
        <v>366</v>
      </c>
      <c r="F17" s="192">
        <v>1</v>
      </c>
      <c r="G17" s="191" t="s">
        <v>327</v>
      </c>
      <c r="H17" s="191" t="s">
        <v>327</v>
      </c>
      <c r="I17" s="189">
        <v>931.5</v>
      </c>
      <c r="J17" s="189">
        <v>838.35</v>
      </c>
      <c r="K17" s="190"/>
      <c r="L17" s="189">
        <v>838.35</v>
      </c>
      <c r="M17" s="182" t="s">
        <v>595</v>
      </c>
      <c r="O17" s="62">
        <f>_xlfn.IFNA(INDEX('WHT Rates'!$E$3:$E$55,MATCH($H17,'WHT Rates'!$A$3:$A$55,),1)/100,0)</f>
        <v>0.1</v>
      </c>
      <c r="P17" s="45">
        <f t="shared" si="0"/>
        <v>83.835000000000008</v>
      </c>
    </row>
    <row r="18" spans="1:16" x14ac:dyDescent="0.35">
      <c r="A18" s="196">
        <v>17</v>
      </c>
      <c r="B18" s="195" t="s">
        <v>7</v>
      </c>
      <c r="C18" s="193" t="s">
        <v>353</v>
      </c>
      <c r="D18" s="194">
        <v>96</v>
      </c>
      <c r="E18" s="193" t="s">
        <v>366</v>
      </c>
      <c r="F18" s="192">
        <v>1</v>
      </c>
      <c r="G18" s="191" t="s">
        <v>137</v>
      </c>
      <c r="H18" s="191" t="s">
        <v>137</v>
      </c>
      <c r="I18" s="189">
        <v>10580</v>
      </c>
      <c r="J18" s="189">
        <v>9522</v>
      </c>
      <c r="K18" s="190"/>
      <c r="L18" s="189">
        <v>9522</v>
      </c>
      <c r="M18" s="182" t="s">
        <v>595</v>
      </c>
      <c r="O18" s="62">
        <f>_xlfn.IFNA(INDEX('WHT Rates'!$E$3:$E$55,MATCH($H18,'WHT Rates'!$A$3:$A$55,),1)/100,0)</f>
        <v>0</v>
      </c>
      <c r="P18" s="45">
        <f t="shared" si="0"/>
        <v>0</v>
      </c>
    </row>
    <row r="19" spans="1:16" x14ac:dyDescent="0.35">
      <c r="A19" s="196">
        <v>18</v>
      </c>
      <c r="B19" s="195" t="s">
        <v>7</v>
      </c>
      <c r="C19" s="193" t="s">
        <v>349</v>
      </c>
      <c r="D19" s="194">
        <v>96</v>
      </c>
      <c r="E19" s="193" t="s">
        <v>366</v>
      </c>
      <c r="F19" s="192">
        <v>1</v>
      </c>
      <c r="G19" s="191" t="s">
        <v>335</v>
      </c>
      <c r="H19" s="191" t="s">
        <v>335</v>
      </c>
      <c r="I19" s="189">
        <v>2.4939119047619047</v>
      </c>
      <c r="J19" s="189">
        <v>2.2445207142857142</v>
      </c>
      <c r="K19" s="190"/>
      <c r="L19" s="189">
        <v>2.2445207142857142</v>
      </c>
      <c r="M19" s="182" t="s">
        <v>595</v>
      </c>
      <c r="O19" s="62">
        <f>_xlfn.IFNA(INDEX('WHT Rates'!$E$3:$E$55,MATCH($H19,'WHT Rates'!$A$3:$A$55,),1)/100,0)</f>
        <v>0</v>
      </c>
      <c r="P19" s="45">
        <f t="shared" si="0"/>
        <v>0</v>
      </c>
    </row>
    <row r="20" spans="1:16" x14ac:dyDescent="0.35">
      <c r="A20" s="196">
        <v>19</v>
      </c>
      <c r="B20" s="195" t="s">
        <v>7</v>
      </c>
      <c r="C20" s="193" t="s">
        <v>346</v>
      </c>
      <c r="D20" s="194">
        <v>96</v>
      </c>
      <c r="E20" s="193" t="s">
        <v>366</v>
      </c>
      <c r="F20" s="192">
        <v>1</v>
      </c>
      <c r="G20" s="191" t="s">
        <v>335</v>
      </c>
      <c r="H20" s="191" t="s">
        <v>335</v>
      </c>
      <c r="I20" s="189">
        <v>217.5</v>
      </c>
      <c r="J20" s="189">
        <v>195.75</v>
      </c>
      <c r="K20" s="190"/>
      <c r="L20" s="189">
        <v>195.75</v>
      </c>
      <c r="M20" s="182" t="s">
        <v>595</v>
      </c>
      <c r="O20" s="62">
        <f>_xlfn.IFNA(INDEX('WHT Rates'!$E$3:$E$55,MATCH($H20,'WHT Rates'!$A$3:$A$55,),1)/100,0)</f>
        <v>0</v>
      </c>
      <c r="P20" s="45">
        <f t="shared" si="0"/>
        <v>0</v>
      </c>
    </row>
    <row r="21" spans="1:16" x14ac:dyDescent="0.35">
      <c r="A21" s="196">
        <v>20</v>
      </c>
      <c r="B21" s="195" t="s">
        <v>7</v>
      </c>
      <c r="C21" s="193" t="s">
        <v>346</v>
      </c>
      <c r="D21" s="194">
        <v>96</v>
      </c>
      <c r="E21" s="193" t="s">
        <v>366</v>
      </c>
      <c r="F21" s="192">
        <v>1</v>
      </c>
      <c r="G21" s="191" t="s">
        <v>329</v>
      </c>
      <c r="H21" s="191" t="s">
        <v>329</v>
      </c>
      <c r="I21" s="189">
        <v>25000</v>
      </c>
      <c r="J21" s="189">
        <v>22500</v>
      </c>
      <c r="K21" s="190"/>
      <c r="L21" s="189">
        <v>22500</v>
      </c>
      <c r="M21" s="182" t="s">
        <v>595</v>
      </c>
      <c r="O21" s="62">
        <f>_xlfn.IFNA(INDEX('WHT Rates'!$E$3:$E$55,MATCH($H21,'WHT Rates'!$A$3:$A$55,),1)/100,0)</f>
        <v>0</v>
      </c>
      <c r="P21" s="45">
        <f t="shared" si="0"/>
        <v>0</v>
      </c>
    </row>
    <row r="22" spans="1:16" x14ac:dyDescent="0.35">
      <c r="A22" s="196">
        <v>21</v>
      </c>
      <c r="B22" s="195" t="s">
        <v>7</v>
      </c>
      <c r="C22" s="193" t="s">
        <v>346</v>
      </c>
      <c r="D22" s="194">
        <v>96</v>
      </c>
      <c r="E22" s="193" t="s">
        <v>366</v>
      </c>
      <c r="F22" s="192">
        <v>1</v>
      </c>
      <c r="G22" s="191" t="s">
        <v>327</v>
      </c>
      <c r="H22" s="191" t="s">
        <v>327</v>
      </c>
      <c r="I22" s="189">
        <v>1609.75</v>
      </c>
      <c r="J22" s="189">
        <v>1448.7750000000001</v>
      </c>
      <c r="K22" s="190"/>
      <c r="L22" s="189">
        <v>1448.7750000000001</v>
      </c>
      <c r="M22" s="182" t="s">
        <v>595</v>
      </c>
      <c r="O22" s="62">
        <f>_xlfn.IFNA(INDEX('WHT Rates'!$E$3:$E$55,MATCH($H22,'WHT Rates'!$A$3:$A$55,),1)/100,0)</f>
        <v>0.1</v>
      </c>
      <c r="P22" s="45">
        <f t="shared" si="0"/>
        <v>144.87750000000003</v>
      </c>
    </row>
    <row r="23" spans="1:16" x14ac:dyDescent="0.35">
      <c r="A23" s="196">
        <v>22</v>
      </c>
      <c r="B23" s="195" t="s">
        <v>7</v>
      </c>
      <c r="C23" s="193" t="s">
        <v>346</v>
      </c>
      <c r="D23" s="194">
        <v>96</v>
      </c>
      <c r="E23" s="193" t="s">
        <v>366</v>
      </c>
      <c r="F23" s="192">
        <v>1</v>
      </c>
      <c r="G23" s="191" t="s">
        <v>137</v>
      </c>
      <c r="H23" s="191" t="s">
        <v>137</v>
      </c>
      <c r="I23" s="189">
        <v>43198.92</v>
      </c>
      <c r="J23" s="189">
        <v>38879.027999999998</v>
      </c>
      <c r="K23" s="190"/>
      <c r="L23" s="189">
        <v>38879.027999999998</v>
      </c>
      <c r="M23" s="182" t="s">
        <v>595</v>
      </c>
      <c r="O23" s="62">
        <f>_xlfn.IFNA(INDEX('WHT Rates'!$E$3:$E$55,MATCH($H23,'WHT Rates'!$A$3:$A$55,),1)/100,0)</f>
        <v>0</v>
      </c>
      <c r="P23" s="45">
        <f t="shared" si="0"/>
        <v>0</v>
      </c>
    </row>
    <row r="24" spans="1:16" x14ac:dyDescent="0.35">
      <c r="A24" s="196">
        <v>23</v>
      </c>
      <c r="B24" s="195" t="s">
        <v>7</v>
      </c>
      <c r="C24" s="193" t="s">
        <v>363</v>
      </c>
      <c r="D24" s="194">
        <v>204</v>
      </c>
      <c r="E24" s="193" t="s">
        <v>324</v>
      </c>
      <c r="F24" s="192">
        <v>1</v>
      </c>
      <c r="G24" s="191" t="s">
        <v>343</v>
      </c>
      <c r="H24" s="191" t="s">
        <v>343</v>
      </c>
      <c r="I24" s="189">
        <v>155.17445838576086</v>
      </c>
      <c r="J24" s="189">
        <v>139.65701254718476</v>
      </c>
      <c r="K24" s="190"/>
      <c r="L24" s="189">
        <v>139.65701254718476</v>
      </c>
      <c r="M24" s="182" t="s">
        <v>595</v>
      </c>
      <c r="O24" s="62">
        <f>_xlfn.IFNA(INDEX('WHT Rates'!$E$3:$E$55,MATCH($H24,'WHT Rates'!$A$3:$A$55,),1)/100,0)</f>
        <v>0</v>
      </c>
      <c r="P24" s="45">
        <f t="shared" si="0"/>
        <v>0</v>
      </c>
    </row>
    <row r="25" spans="1:16" x14ac:dyDescent="0.35">
      <c r="A25" s="196">
        <v>24</v>
      </c>
      <c r="B25" s="195" t="s">
        <v>7</v>
      </c>
      <c r="C25" s="193" t="s">
        <v>363</v>
      </c>
      <c r="D25" s="194">
        <v>204</v>
      </c>
      <c r="E25" s="193" t="s">
        <v>324</v>
      </c>
      <c r="F25" s="192">
        <v>1</v>
      </c>
      <c r="G25" s="191" t="s">
        <v>342</v>
      </c>
      <c r="H25" s="191" t="s">
        <v>342</v>
      </c>
      <c r="I25" s="189">
        <v>367301.6198379019</v>
      </c>
      <c r="J25" s="189">
        <v>330571.45785411174</v>
      </c>
      <c r="K25" s="190"/>
      <c r="L25" s="189">
        <v>330571.45785411174</v>
      </c>
      <c r="M25" s="182" t="s">
        <v>595</v>
      </c>
      <c r="O25" s="62">
        <f>_xlfn.IFNA(INDEX('WHT Rates'!$E$3:$E$55,MATCH($H25,'WHT Rates'!$A$3:$A$55,),1)/100,0)</f>
        <v>0.1</v>
      </c>
      <c r="P25" s="45">
        <f t="shared" si="0"/>
        <v>33057.145785411172</v>
      </c>
    </row>
    <row r="26" spans="1:16" x14ac:dyDescent="0.35">
      <c r="A26" s="196">
        <v>25</v>
      </c>
      <c r="B26" s="195" t="s">
        <v>7</v>
      </c>
      <c r="C26" s="193" t="s">
        <v>363</v>
      </c>
      <c r="D26" s="194">
        <v>204</v>
      </c>
      <c r="E26" s="193" t="s">
        <v>324</v>
      </c>
      <c r="F26" s="192">
        <v>1</v>
      </c>
      <c r="G26" s="191" t="s">
        <v>340</v>
      </c>
      <c r="H26" s="191" t="s">
        <v>340</v>
      </c>
      <c r="I26" s="189">
        <v>106.63449297610263</v>
      </c>
      <c r="J26" s="189">
        <v>95.971043678492379</v>
      </c>
      <c r="K26" s="190"/>
      <c r="L26" s="189">
        <v>95.971043678492379</v>
      </c>
      <c r="M26" s="182" t="s">
        <v>595</v>
      </c>
      <c r="O26" s="62">
        <f>_xlfn.IFNA(INDEX('WHT Rates'!$E$3:$E$55,MATCH($H26,'WHT Rates'!$A$3:$A$55,),1)/100,0)</f>
        <v>0</v>
      </c>
      <c r="P26" s="45">
        <f t="shared" si="0"/>
        <v>0</v>
      </c>
    </row>
    <row r="27" spans="1:16" x14ac:dyDescent="0.35">
      <c r="A27" s="196">
        <v>26</v>
      </c>
      <c r="B27" s="195" t="s">
        <v>7</v>
      </c>
      <c r="C27" s="193" t="s">
        <v>363</v>
      </c>
      <c r="D27" s="194">
        <v>204</v>
      </c>
      <c r="E27" s="193" t="s">
        <v>324</v>
      </c>
      <c r="F27" s="192">
        <v>1</v>
      </c>
      <c r="G27" s="191" t="s">
        <v>339</v>
      </c>
      <c r="H27" s="191" t="s">
        <v>339</v>
      </c>
      <c r="I27" s="189">
        <v>686056.67967783543</v>
      </c>
      <c r="J27" s="189">
        <v>617451.01171005191</v>
      </c>
      <c r="K27" s="190"/>
      <c r="L27" s="189">
        <v>617451.01171005191</v>
      </c>
      <c r="M27" s="182" t="s">
        <v>595</v>
      </c>
      <c r="O27" s="62">
        <f>_xlfn.IFNA(INDEX('WHT Rates'!$E$3:$E$55,MATCH($H27,'WHT Rates'!$A$3:$A$55,),1)/100,0)</f>
        <v>0</v>
      </c>
      <c r="P27" s="45">
        <f t="shared" si="0"/>
        <v>0</v>
      </c>
    </row>
    <row r="28" spans="1:16" x14ac:dyDescent="0.35">
      <c r="A28" s="196">
        <v>27</v>
      </c>
      <c r="B28" s="195" t="s">
        <v>7</v>
      </c>
      <c r="C28" s="193" t="s">
        <v>363</v>
      </c>
      <c r="D28" s="194">
        <v>204</v>
      </c>
      <c r="E28" s="193" t="s">
        <v>324</v>
      </c>
      <c r="F28" s="192">
        <v>1</v>
      </c>
      <c r="G28" s="191" t="s">
        <v>347</v>
      </c>
      <c r="H28" s="191" t="s">
        <v>347</v>
      </c>
      <c r="I28" s="189">
        <v>3872.5907388942314</v>
      </c>
      <c r="J28" s="189">
        <v>3485.3316650048082</v>
      </c>
      <c r="K28" s="190"/>
      <c r="L28" s="189">
        <v>3485.3316650048082</v>
      </c>
      <c r="M28" s="182" t="s">
        <v>595</v>
      </c>
      <c r="O28" s="62">
        <f>_xlfn.IFNA(INDEX('WHT Rates'!$E$3:$E$55,MATCH($H28,'WHT Rates'!$A$3:$A$55,),1)/100,0)</f>
        <v>0.03</v>
      </c>
      <c r="P28" s="45">
        <f t="shared" si="0"/>
        <v>104.55994995014424</v>
      </c>
    </row>
    <row r="29" spans="1:16" x14ac:dyDescent="0.35">
      <c r="A29" s="196">
        <v>28</v>
      </c>
      <c r="B29" s="195" t="s">
        <v>7</v>
      </c>
      <c r="C29" s="193" t="s">
        <v>363</v>
      </c>
      <c r="D29" s="194">
        <v>204</v>
      </c>
      <c r="E29" s="193" t="s">
        <v>324</v>
      </c>
      <c r="F29" s="192">
        <v>1</v>
      </c>
      <c r="G29" s="191" t="s">
        <v>336</v>
      </c>
      <c r="H29" s="191" t="s">
        <v>336</v>
      </c>
      <c r="I29" s="189">
        <v>50017.609830803536</v>
      </c>
      <c r="J29" s="189">
        <v>45015.84884772318</v>
      </c>
      <c r="K29" s="190"/>
      <c r="L29" s="189">
        <v>45015.84884772318</v>
      </c>
      <c r="M29" s="182" t="s">
        <v>595</v>
      </c>
      <c r="O29" s="62">
        <f>_xlfn.IFNA(INDEX('WHT Rates'!$E$3:$E$55,MATCH($H29,'WHT Rates'!$A$3:$A$55,),1)/100,0)</f>
        <v>0.05</v>
      </c>
      <c r="P29" s="45">
        <f t="shared" si="0"/>
        <v>2250.7924423861591</v>
      </c>
    </row>
    <row r="30" spans="1:16" x14ac:dyDescent="0.35">
      <c r="A30" s="196">
        <v>29</v>
      </c>
      <c r="B30" s="195" t="s">
        <v>7</v>
      </c>
      <c r="C30" s="193" t="s">
        <v>363</v>
      </c>
      <c r="D30" s="194">
        <v>204</v>
      </c>
      <c r="E30" s="193" t="s">
        <v>324</v>
      </c>
      <c r="F30" s="192">
        <v>1</v>
      </c>
      <c r="G30" s="191" t="s">
        <v>335</v>
      </c>
      <c r="H30" s="191" t="s">
        <v>335</v>
      </c>
      <c r="I30" s="189">
        <v>2211013.5549613885</v>
      </c>
      <c r="J30" s="189">
        <v>1989912.1994652497</v>
      </c>
      <c r="K30" s="190"/>
      <c r="L30" s="189">
        <v>1989912.1994652497</v>
      </c>
      <c r="M30" s="182" t="s">
        <v>595</v>
      </c>
      <c r="O30" s="62">
        <f>_xlfn.IFNA(INDEX('WHT Rates'!$E$3:$E$55,MATCH($H30,'WHT Rates'!$A$3:$A$55,),1)/100,0)</f>
        <v>0</v>
      </c>
      <c r="P30" s="45">
        <f t="shared" si="0"/>
        <v>0</v>
      </c>
    </row>
    <row r="31" spans="1:16" x14ac:dyDescent="0.35">
      <c r="A31" s="196">
        <v>30</v>
      </c>
      <c r="B31" s="195" t="s">
        <v>7</v>
      </c>
      <c r="C31" s="193" t="s">
        <v>363</v>
      </c>
      <c r="D31" s="194">
        <v>204</v>
      </c>
      <c r="E31" s="193" t="s">
        <v>324</v>
      </c>
      <c r="F31" s="192">
        <v>1</v>
      </c>
      <c r="G31" s="191" t="s">
        <v>334</v>
      </c>
      <c r="H31" s="191" t="s">
        <v>334</v>
      </c>
      <c r="I31" s="189">
        <v>251437.28887543935</v>
      </c>
      <c r="J31" s="189">
        <v>226293.55998789542</v>
      </c>
      <c r="K31" s="190"/>
      <c r="L31" s="189">
        <v>226293.55998789542</v>
      </c>
      <c r="M31" s="182" t="s">
        <v>595</v>
      </c>
      <c r="O31" s="62">
        <f>_xlfn.IFNA(INDEX('WHT Rates'!$E$3:$E$55,MATCH($H31,'WHT Rates'!$A$3:$A$55,),1)/100,0)</f>
        <v>0.1</v>
      </c>
      <c r="P31" s="45">
        <f t="shared" si="0"/>
        <v>22629.355998789542</v>
      </c>
    </row>
    <row r="32" spans="1:16" x14ac:dyDescent="0.35">
      <c r="A32" s="196">
        <v>31</v>
      </c>
      <c r="B32" s="195" t="s">
        <v>7</v>
      </c>
      <c r="C32" s="193" t="s">
        <v>363</v>
      </c>
      <c r="D32" s="194">
        <v>204</v>
      </c>
      <c r="E32" s="193" t="s">
        <v>324</v>
      </c>
      <c r="F32" s="192">
        <v>1</v>
      </c>
      <c r="G32" s="191" t="s">
        <v>364</v>
      </c>
      <c r="H32" s="191" t="s">
        <v>364</v>
      </c>
      <c r="I32" s="189">
        <v>5848.2730579741501</v>
      </c>
      <c r="J32" s="189">
        <v>5263.4457521767354</v>
      </c>
      <c r="K32" s="190"/>
      <c r="L32" s="189">
        <v>5263.4457521767354</v>
      </c>
      <c r="M32" s="182" t="s">
        <v>595</v>
      </c>
      <c r="O32" s="62">
        <f>_xlfn.IFNA(INDEX('WHT Rates'!$E$3:$E$55,MATCH($H32,'WHT Rates'!$A$3:$A$55,),1)/100,0)</f>
        <v>0.08</v>
      </c>
      <c r="P32" s="45">
        <f t="shared" si="0"/>
        <v>421.07566017413882</v>
      </c>
    </row>
    <row r="33" spans="1:16" x14ac:dyDescent="0.35">
      <c r="A33" s="196">
        <v>32</v>
      </c>
      <c r="B33" s="195" t="s">
        <v>7</v>
      </c>
      <c r="C33" s="193" t="s">
        <v>363</v>
      </c>
      <c r="D33" s="194">
        <v>204</v>
      </c>
      <c r="E33" s="193" t="s">
        <v>324</v>
      </c>
      <c r="F33" s="192">
        <v>1</v>
      </c>
      <c r="G33" s="191" t="s">
        <v>333</v>
      </c>
      <c r="H33" s="191" t="s">
        <v>333</v>
      </c>
      <c r="I33" s="189">
        <v>13417.418168422122</v>
      </c>
      <c r="J33" s="189">
        <v>12075.67635157991</v>
      </c>
      <c r="K33" s="190"/>
      <c r="L33" s="189">
        <v>12075.67635157991</v>
      </c>
      <c r="M33" s="182" t="s">
        <v>595</v>
      </c>
      <c r="O33" s="62">
        <f>_xlfn.IFNA(INDEX('WHT Rates'!$E$3:$E$55,MATCH($H33,'WHT Rates'!$A$3:$A$55,),1)/100,0)</f>
        <v>0</v>
      </c>
      <c r="P33" s="45">
        <f t="shared" si="0"/>
        <v>0</v>
      </c>
    </row>
    <row r="34" spans="1:16" x14ac:dyDescent="0.35">
      <c r="A34" s="196">
        <v>33</v>
      </c>
      <c r="B34" s="195" t="s">
        <v>7</v>
      </c>
      <c r="C34" s="193" t="s">
        <v>363</v>
      </c>
      <c r="D34" s="194">
        <v>204</v>
      </c>
      <c r="E34" s="193" t="s">
        <v>324</v>
      </c>
      <c r="F34" s="192">
        <v>1</v>
      </c>
      <c r="G34" s="191" t="s">
        <v>359</v>
      </c>
      <c r="H34" s="191" t="s">
        <v>359</v>
      </c>
      <c r="I34" s="189">
        <v>336.5019153758634</v>
      </c>
      <c r="J34" s="189">
        <v>302.85172383827705</v>
      </c>
      <c r="K34" s="190"/>
      <c r="L34" s="189">
        <v>302.85172383827705</v>
      </c>
      <c r="M34" s="182" t="s">
        <v>595</v>
      </c>
      <c r="O34" s="62">
        <f>_xlfn.IFNA(INDEX('WHT Rates'!$E$3:$E$55,MATCH($H34,'WHT Rates'!$A$3:$A$55,),1)/100,0)</f>
        <v>0.05</v>
      </c>
      <c r="P34" s="45">
        <f t="shared" ref="P34:P65" si="1">L34*O34</f>
        <v>15.142586191913853</v>
      </c>
    </row>
    <row r="35" spans="1:16" x14ac:dyDescent="0.35">
      <c r="A35" s="196">
        <v>34</v>
      </c>
      <c r="B35" s="195" t="s">
        <v>7</v>
      </c>
      <c r="C35" s="193" t="s">
        <v>363</v>
      </c>
      <c r="D35" s="194">
        <v>204</v>
      </c>
      <c r="E35" s="193" t="s">
        <v>324</v>
      </c>
      <c r="F35" s="192">
        <v>1</v>
      </c>
      <c r="G35" s="191" t="s">
        <v>327</v>
      </c>
      <c r="H35" s="191" t="s">
        <v>327</v>
      </c>
      <c r="I35" s="189">
        <v>1050.1881884010106</v>
      </c>
      <c r="J35" s="189">
        <v>945.16936956090956</v>
      </c>
      <c r="K35" s="190"/>
      <c r="L35" s="189">
        <v>945.16936956090956</v>
      </c>
      <c r="M35" s="182" t="s">
        <v>595</v>
      </c>
      <c r="O35" s="62">
        <f>_xlfn.IFNA(INDEX('WHT Rates'!$E$3:$E$55,MATCH($H35,'WHT Rates'!$A$3:$A$55,),1)/100,0)</f>
        <v>0.1</v>
      </c>
      <c r="P35" s="45">
        <f t="shared" si="1"/>
        <v>94.516936956090959</v>
      </c>
    </row>
    <row r="36" spans="1:16" x14ac:dyDescent="0.35">
      <c r="A36" s="196">
        <v>35</v>
      </c>
      <c r="B36" s="195" t="s">
        <v>7</v>
      </c>
      <c r="C36" s="193" t="s">
        <v>363</v>
      </c>
      <c r="D36" s="194">
        <v>204</v>
      </c>
      <c r="E36" s="193" t="s">
        <v>324</v>
      </c>
      <c r="F36" s="192">
        <v>1</v>
      </c>
      <c r="G36" s="191" t="s">
        <v>599</v>
      </c>
      <c r="H36" s="191" t="s">
        <v>599</v>
      </c>
      <c r="I36" s="189">
        <v>159052.99457300449</v>
      </c>
      <c r="J36" s="189">
        <v>143147.69511570403</v>
      </c>
      <c r="K36" s="190"/>
      <c r="L36" s="189">
        <v>143147.69511570403</v>
      </c>
      <c r="M36" s="182" t="s">
        <v>595</v>
      </c>
      <c r="O36" s="62">
        <f>_xlfn.IFNA(INDEX('WHT Rates'!$E$3:$E$55,MATCH($H36,'WHT Rates'!$A$3:$A$55,),1)/100,0)</f>
        <v>0</v>
      </c>
      <c r="P36" s="45">
        <f t="shared" si="1"/>
        <v>0</v>
      </c>
    </row>
    <row r="37" spans="1:16" x14ac:dyDescent="0.35">
      <c r="A37" s="196">
        <v>36</v>
      </c>
      <c r="B37" s="195" t="s">
        <v>7</v>
      </c>
      <c r="C37" s="193" t="s">
        <v>363</v>
      </c>
      <c r="D37" s="194">
        <v>204</v>
      </c>
      <c r="E37" s="193" t="s">
        <v>324</v>
      </c>
      <c r="F37" s="192">
        <v>1</v>
      </c>
      <c r="G37" s="191" t="s">
        <v>137</v>
      </c>
      <c r="H37" s="191" t="s">
        <v>137</v>
      </c>
      <c r="I37" s="189">
        <v>790361.13404606318</v>
      </c>
      <c r="J37" s="189">
        <v>711325.02064145682</v>
      </c>
      <c r="K37" s="190"/>
      <c r="L37" s="189">
        <v>711325.02064145682</v>
      </c>
      <c r="M37" s="182" t="s">
        <v>595</v>
      </c>
      <c r="O37" s="62">
        <f>_xlfn.IFNA(INDEX('WHT Rates'!$E$3:$E$55,MATCH($H37,'WHT Rates'!$A$3:$A$55,),1)/100,0)</f>
        <v>0</v>
      </c>
      <c r="P37" s="45">
        <f t="shared" si="1"/>
        <v>0</v>
      </c>
    </row>
    <row r="38" spans="1:16" x14ac:dyDescent="0.35">
      <c r="A38" s="196">
        <v>37</v>
      </c>
      <c r="B38" s="195" t="s">
        <v>7</v>
      </c>
      <c r="C38" s="193" t="s">
        <v>325</v>
      </c>
      <c r="D38" s="194">
        <v>204</v>
      </c>
      <c r="E38" s="193" t="s">
        <v>324</v>
      </c>
      <c r="F38" s="192">
        <v>1</v>
      </c>
      <c r="G38" s="191" t="s">
        <v>345</v>
      </c>
      <c r="H38" s="191" t="s">
        <v>345</v>
      </c>
      <c r="I38" s="189">
        <v>327.78424917441617</v>
      </c>
      <c r="J38" s="189">
        <v>295.00582425697456</v>
      </c>
      <c r="K38" s="190"/>
      <c r="L38" s="189">
        <v>295.00582425697456</v>
      </c>
      <c r="M38" s="182" t="s">
        <v>595</v>
      </c>
      <c r="O38" s="62">
        <f>_xlfn.IFNA(INDEX('WHT Rates'!$E$3:$E$55,MATCH($H38,'WHT Rates'!$A$3:$A$55,),1)/100,0)</f>
        <v>0.1</v>
      </c>
      <c r="P38" s="45">
        <f t="shared" si="1"/>
        <v>29.500582425697459</v>
      </c>
    </row>
    <row r="39" spans="1:16" x14ac:dyDescent="0.35">
      <c r="A39" s="196">
        <v>38</v>
      </c>
      <c r="B39" s="195" t="s">
        <v>7</v>
      </c>
      <c r="C39" s="193" t="s">
        <v>325</v>
      </c>
      <c r="D39" s="194">
        <v>204</v>
      </c>
      <c r="E39" s="193" t="s">
        <v>324</v>
      </c>
      <c r="F39" s="192">
        <v>1</v>
      </c>
      <c r="G39" s="191" t="s">
        <v>344</v>
      </c>
      <c r="H39" s="191" t="s">
        <v>344</v>
      </c>
      <c r="I39" s="189">
        <v>65.673085384235861</v>
      </c>
      <c r="J39" s="189">
        <v>59.105776845812279</v>
      </c>
      <c r="K39" s="190"/>
      <c r="L39" s="189">
        <v>59.105776845812279</v>
      </c>
      <c r="M39" s="182" t="s">
        <v>595</v>
      </c>
      <c r="O39" s="62">
        <f>_xlfn.IFNA(INDEX('WHT Rates'!$E$3:$E$55,MATCH($H39,'WHT Rates'!$A$3:$A$55,),1)/100,0)</f>
        <v>0</v>
      </c>
      <c r="P39" s="45">
        <f t="shared" si="1"/>
        <v>0</v>
      </c>
    </row>
    <row r="40" spans="1:16" x14ac:dyDescent="0.35">
      <c r="A40" s="196">
        <v>39</v>
      </c>
      <c r="B40" s="195" t="s">
        <v>7</v>
      </c>
      <c r="C40" s="193" t="s">
        <v>325</v>
      </c>
      <c r="D40" s="194">
        <v>204</v>
      </c>
      <c r="E40" s="193" t="s">
        <v>324</v>
      </c>
      <c r="F40" s="192">
        <v>1</v>
      </c>
      <c r="G40" s="191" t="s">
        <v>343</v>
      </c>
      <c r="H40" s="191" t="s">
        <v>343</v>
      </c>
      <c r="I40" s="189">
        <v>2081.7061009911072</v>
      </c>
      <c r="J40" s="189">
        <v>1873.5354908919965</v>
      </c>
      <c r="K40" s="190"/>
      <c r="L40" s="189">
        <v>1873.5354908919965</v>
      </c>
      <c r="M40" s="182" t="s">
        <v>595</v>
      </c>
      <c r="O40" s="62">
        <f>_xlfn.IFNA(INDEX('WHT Rates'!$E$3:$E$55,MATCH($H40,'WHT Rates'!$A$3:$A$55,),1)/100,0)</f>
        <v>0</v>
      </c>
      <c r="P40" s="45">
        <f t="shared" si="1"/>
        <v>0</v>
      </c>
    </row>
    <row r="41" spans="1:16" x14ac:dyDescent="0.35">
      <c r="A41" s="196">
        <v>40</v>
      </c>
      <c r="B41" s="195" t="s">
        <v>7</v>
      </c>
      <c r="C41" s="193" t="s">
        <v>325</v>
      </c>
      <c r="D41" s="194">
        <v>204</v>
      </c>
      <c r="E41" s="193" t="s">
        <v>324</v>
      </c>
      <c r="F41" s="192">
        <v>1</v>
      </c>
      <c r="G41" s="191" t="s">
        <v>342</v>
      </c>
      <c r="H41" s="191" t="s">
        <v>342</v>
      </c>
      <c r="I41" s="189">
        <v>2117023.5531875743</v>
      </c>
      <c r="J41" s="189">
        <v>1905321.1978688168</v>
      </c>
      <c r="K41" s="190"/>
      <c r="L41" s="189">
        <v>1905321.1978688168</v>
      </c>
      <c r="M41" s="182" t="s">
        <v>595</v>
      </c>
      <c r="O41" s="62">
        <f>_xlfn.IFNA(INDEX('WHT Rates'!$E$3:$E$55,MATCH($H41,'WHT Rates'!$A$3:$A$55,),1)/100,0)</f>
        <v>0.1</v>
      </c>
      <c r="P41" s="45">
        <f t="shared" si="1"/>
        <v>190532.1197868817</v>
      </c>
    </row>
    <row r="42" spans="1:16" x14ac:dyDescent="0.35">
      <c r="A42" s="196">
        <v>41</v>
      </c>
      <c r="B42" s="195" t="s">
        <v>7</v>
      </c>
      <c r="C42" s="193" t="s">
        <v>325</v>
      </c>
      <c r="D42" s="194">
        <v>204</v>
      </c>
      <c r="E42" s="193" t="s">
        <v>324</v>
      </c>
      <c r="F42" s="192">
        <v>1</v>
      </c>
      <c r="G42" s="191" t="s">
        <v>348</v>
      </c>
      <c r="H42" s="191" t="s">
        <v>348</v>
      </c>
      <c r="I42" s="189">
        <v>32557.577373671622</v>
      </c>
      <c r="J42" s="189">
        <v>29301.819636304459</v>
      </c>
      <c r="K42" s="190"/>
      <c r="L42" s="189">
        <v>29301.819636304459</v>
      </c>
      <c r="M42" s="182" t="s">
        <v>595</v>
      </c>
      <c r="O42" s="62">
        <f>_xlfn.IFNA(INDEX('WHT Rates'!$E$3:$E$55,MATCH($H42,'WHT Rates'!$A$3:$A$55,),1)/100,0)</f>
        <v>0</v>
      </c>
      <c r="P42" s="45">
        <f t="shared" si="1"/>
        <v>0</v>
      </c>
    </row>
    <row r="43" spans="1:16" x14ac:dyDescent="0.35">
      <c r="A43" s="196">
        <v>42</v>
      </c>
      <c r="B43" s="195" t="s">
        <v>7</v>
      </c>
      <c r="C43" s="193" t="s">
        <v>325</v>
      </c>
      <c r="D43" s="194">
        <v>204</v>
      </c>
      <c r="E43" s="193" t="s">
        <v>324</v>
      </c>
      <c r="F43" s="192">
        <v>1</v>
      </c>
      <c r="G43" s="191" t="s">
        <v>355</v>
      </c>
      <c r="H43" s="191" t="s">
        <v>355</v>
      </c>
      <c r="I43" s="189">
        <v>1863.3255974522681</v>
      </c>
      <c r="J43" s="189">
        <v>1676.9930377070414</v>
      </c>
      <c r="K43" s="190"/>
      <c r="L43" s="189">
        <v>1676.9930377070414</v>
      </c>
      <c r="M43" s="182" t="s">
        <v>595</v>
      </c>
      <c r="O43" s="62">
        <f>_xlfn.IFNA(INDEX('WHT Rates'!$E$3:$E$55,MATCH($H43,'WHT Rates'!$A$3:$A$55,),1)/100,0)</f>
        <v>0</v>
      </c>
      <c r="P43" s="45">
        <f t="shared" si="1"/>
        <v>0</v>
      </c>
    </row>
    <row r="44" spans="1:16" x14ac:dyDescent="0.35">
      <c r="A44" s="196">
        <v>43</v>
      </c>
      <c r="B44" s="195" t="s">
        <v>7</v>
      </c>
      <c r="C44" s="193" t="s">
        <v>325</v>
      </c>
      <c r="D44" s="194">
        <v>204</v>
      </c>
      <c r="E44" s="193" t="s">
        <v>324</v>
      </c>
      <c r="F44" s="192">
        <v>1</v>
      </c>
      <c r="G44" s="191" t="s">
        <v>617</v>
      </c>
      <c r="H44" s="191" t="s">
        <v>617</v>
      </c>
      <c r="I44" s="189">
        <v>15979.482147252787</v>
      </c>
      <c r="J44" s="189">
        <v>14381.533932527509</v>
      </c>
      <c r="K44" s="190"/>
      <c r="L44" s="189">
        <v>14381.533932527509</v>
      </c>
      <c r="M44" s="182" t="s">
        <v>595</v>
      </c>
      <c r="O44" s="62">
        <f>_xlfn.IFNA(INDEX('WHT Rates'!$E$3:$E$55,MATCH($H44,'WHT Rates'!$A$3:$A$55,),1)/100,0)</f>
        <v>0</v>
      </c>
      <c r="P44" s="45">
        <f t="shared" si="1"/>
        <v>0</v>
      </c>
    </row>
    <row r="45" spans="1:16" x14ac:dyDescent="0.35">
      <c r="A45" s="196">
        <v>44</v>
      </c>
      <c r="B45" s="195" t="s">
        <v>7</v>
      </c>
      <c r="C45" s="193" t="s">
        <v>325</v>
      </c>
      <c r="D45" s="194">
        <v>204</v>
      </c>
      <c r="E45" s="193" t="s">
        <v>324</v>
      </c>
      <c r="F45" s="192">
        <v>1</v>
      </c>
      <c r="G45" s="191" t="s">
        <v>341</v>
      </c>
      <c r="H45" s="191" t="s">
        <v>341</v>
      </c>
      <c r="I45" s="189">
        <v>8.7176662014472388</v>
      </c>
      <c r="J45" s="189">
        <v>7.8458995813025147</v>
      </c>
      <c r="K45" s="190"/>
      <c r="L45" s="189">
        <v>7.8458995813025147</v>
      </c>
      <c r="M45" s="182" t="s">
        <v>595</v>
      </c>
      <c r="O45" s="62">
        <f>_xlfn.IFNA(INDEX('WHT Rates'!$E$3:$E$55,MATCH($H45,'WHT Rates'!$A$3:$A$55,),1)/100,0)</f>
        <v>0</v>
      </c>
      <c r="P45" s="45">
        <f t="shared" si="1"/>
        <v>0</v>
      </c>
    </row>
    <row r="46" spans="1:16" x14ac:dyDescent="0.35">
      <c r="A46" s="196">
        <v>45</v>
      </c>
      <c r="B46" s="195" t="s">
        <v>7</v>
      </c>
      <c r="C46" s="193" t="s">
        <v>325</v>
      </c>
      <c r="D46" s="194">
        <v>204</v>
      </c>
      <c r="E46" s="193" t="s">
        <v>324</v>
      </c>
      <c r="F46" s="192">
        <v>1</v>
      </c>
      <c r="G46" s="191" t="s">
        <v>340</v>
      </c>
      <c r="H46" s="191" t="s">
        <v>340</v>
      </c>
      <c r="I46" s="189">
        <v>728107.52749147359</v>
      </c>
      <c r="J46" s="189">
        <v>655296.77474232623</v>
      </c>
      <c r="K46" s="190"/>
      <c r="L46" s="189">
        <v>655296.77474232623</v>
      </c>
      <c r="M46" s="182" t="s">
        <v>595</v>
      </c>
      <c r="O46" s="62">
        <f>_xlfn.IFNA(INDEX('WHT Rates'!$E$3:$E$55,MATCH($H46,'WHT Rates'!$A$3:$A$55,),1)/100,0)</f>
        <v>0</v>
      </c>
      <c r="P46" s="45">
        <f t="shared" si="1"/>
        <v>0</v>
      </c>
    </row>
    <row r="47" spans="1:16" x14ac:dyDescent="0.35">
      <c r="A47" s="196">
        <v>46</v>
      </c>
      <c r="B47" s="195" t="s">
        <v>7</v>
      </c>
      <c r="C47" s="193" t="s">
        <v>325</v>
      </c>
      <c r="D47" s="194">
        <v>204</v>
      </c>
      <c r="E47" s="193" t="s">
        <v>324</v>
      </c>
      <c r="F47" s="192">
        <v>1</v>
      </c>
      <c r="G47" s="191" t="s">
        <v>339</v>
      </c>
      <c r="H47" s="191" t="s">
        <v>339</v>
      </c>
      <c r="I47" s="189">
        <v>151630.62400477831</v>
      </c>
      <c r="J47" s="189">
        <v>136467.56160430048</v>
      </c>
      <c r="K47" s="190"/>
      <c r="L47" s="189">
        <v>136467.56160430048</v>
      </c>
      <c r="M47" s="182" t="s">
        <v>595</v>
      </c>
      <c r="O47" s="62">
        <f>_xlfn.IFNA(INDEX('WHT Rates'!$E$3:$E$55,MATCH($H47,'WHT Rates'!$A$3:$A$55,),1)/100,0)</f>
        <v>0</v>
      </c>
      <c r="P47" s="45">
        <f t="shared" si="1"/>
        <v>0</v>
      </c>
    </row>
    <row r="48" spans="1:16" x14ac:dyDescent="0.35">
      <c r="A48" s="196">
        <v>47</v>
      </c>
      <c r="B48" s="195" t="s">
        <v>7</v>
      </c>
      <c r="C48" s="193" t="s">
        <v>325</v>
      </c>
      <c r="D48" s="194">
        <v>204</v>
      </c>
      <c r="E48" s="193" t="s">
        <v>324</v>
      </c>
      <c r="F48" s="192">
        <v>1</v>
      </c>
      <c r="G48" s="191" t="s">
        <v>522</v>
      </c>
      <c r="H48" s="191" t="s">
        <v>522</v>
      </c>
      <c r="I48" s="189">
        <v>1498.857408902162</v>
      </c>
      <c r="J48" s="189">
        <v>1348.9716680119459</v>
      </c>
      <c r="K48" s="190"/>
      <c r="L48" s="189">
        <v>1348.9716680119459</v>
      </c>
      <c r="M48" s="182" t="s">
        <v>595</v>
      </c>
      <c r="O48" s="62">
        <f>_xlfn.IFNA(INDEX('WHT Rates'!$E$3:$E$55,MATCH($H48,'WHT Rates'!$A$3:$A$55,),1)/100,0)</f>
        <v>0</v>
      </c>
      <c r="P48" s="45">
        <f t="shared" si="1"/>
        <v>0</v>
      </c>
    </row>
    <row r="49" spans="1:16" x14ac:dyDescent="0.35">
      <c r="A49" s="196">
        <v>48</v>
      </c>
      <c r="B49" s="195" t="s">
        <v>7</v>
      </c>
      <c r="C49" s="193" t="s">
        <v>325</v>
      </c>
      <c r="D49" s="194">
        <v>204</v>
      </c>
      <c r="E49" s="193" t="s">
        <v>324</v>
      </c>
      <c r="F49" s="192">
        <v>1</v>
      </c>
      <c r="G49" s="191" t="s">
        <v>347</v>
      </c>
      <c r="H49" s="191" t="s">
        <v>347</v>
      </c>
      <c r="I49" s="189">
        <v>282844.5998457559</v>
      </c>
      <c r="J49" s="189">
        <v>254560.13986118033</v>
      </c>
      <c r="K49" s="190"/>
      <c r="L49" s="189">
        <v>254560.13986118033</v>
      </c>
      <c r="M49" s="182" t="s">
        <v>595</v>
      </c>
      <c r="O49" s="62">
        <f>_xlfn.IFNA(INDEX('WHT Rates'!$E$3:$E$55,MATCH($H49,'WHT Rates'!$A$3:$A$55,),1)/100,0)</f>
        <v>0.03</v>
      </c>
      <c r="P49" s="45">
        <f t="shared" si="1"/>
        <v>7636.8041958354097</v>
      </c>
    </row>
    <row r="50" spans="1:16" x14ac:dyDescent="0.35">
      <c r="A50" s="196">
        <v>49</v>
      </c>
      <c r="B50" s="195" t="s">
        <v>7</v>
      </c>
      <c r="C50" s="193" t="s">
        <v>325</v>
      </c>
      <c r="D50" s="194">
        <v>204</v>
      </c>
      <c r="E50" s="193" t="s">
        <v>324</v>
      </c>
      <c r="F50" s="192">
        <v>1</v>
      </c>
      <c r="G50" s="191" t="s">
        <v>354</v>
      </c>
      <c r="H50" s="191" t="s">
        <v>354</v>
      </c>
      <c r="I50" s="189">
        <v>792.72644658493562</v>
      </c>
      <c r="J50" s="189">
        <v>713.45380192644211</v>
      </c>
      <c r="K50" s="190"/>
      <c r="L50" s="189">
        <v>713.45380192644211</v>
      </c>
      <c r="M50" s="182" t="s">
        <v>595</v>
      </c>
      <c r="O50" s="62">
        <f>_xlfn.IFNA(INDEX('WHT Rates'!$E$3:$E$55,MATCH($H50,'WHT Rates'!$A$3:$A$55,),1)/100,0)</f>
        <v>0</v>
      </c>
      <c r="P50" s="45">
        <f t="shared" si="1"/>
        <v>0</v>
      </c>
    </row>
    <row r="51" spans="1:16" x14ac:dyDescent="0.35">
      <c r="A51" s="196">
        <v>50</v>
      </c>
      <c r="B51" s="195" t="s">
        <v>7</v>
      </c>
      <c r="C51" s="193" t="s">
        <v>325</v>
      </c>
      <c r="D51" s="194">
        <v>204</v>
      </c>
      <c r="E51" s="193" t="s">
        <v>324</v>
      </c>
      <c r="F51" s="192">
        <v>1</v>
      </c>
      <c r="G51" s="191" t="s">
        <v>338</v>
      </c>
      <c r="H51" s="191" t="s">
        <v>338</v>
      </c>
      <c r="I51" s="189">
        <v>7.5553107079209409</v>
      </c>
      <c r="J51" s="189">
        <v>6.7997796371288466</v>
      </c>
      <c r="K51" s="190"/>
      <c r="L51" s="189">
        <v>6.7997796371288466</v>
      </c>
      <c r="M51" s="182" t="s">
        <v>595</v>
      </c>
      <c r="O51" s="62">
        <f>_xlfn.IFNA(INDEX('WHT Rates'!$E$3:$E$55,MATCH($H51,'WHT Rates'!$A$3:$A$55,),1)/100,0)</f>
        <v>0</v>
      </c>
      <c r="P51" s="45">
        <f t="shared" si="1"/>
        <v>0</v>
      </c>
    </row>
    <row r="52" spans="1:16" x14ac:dyDescent="0.35">
      <c r="A52" s="196">
        <v>51</v>
      </c>
      <c r="B52" s="195" t="s">
        <v>7</v>
      </c>
      <c r="C52" s="193" t="s">
        <v>325</v>
      </c>
      <c r="D52" s="194">
        <v>204</v>
      </c>
      <c r="E52" s="193" t="s">
        <v>324</v>
      </c>
      <c r="F52" s="192">
        <v>1</v>
      </c>
      <c r="G52" s="191" t="s">
        <v>337</v>
      </c>
      <c r="H52" s="191" t="s">
        <v>337</v>
      </c>
      <c r="I52" s="189">
        <v>202.40096208773434</v>
      </c>
      <c r="J52" s="189">
        <v>182.16086587896092</v>
      </c>
      <c r="K52" s="190"/>
      <c r="L52" s="189">
        <v>182.16086587896092</v>
      </c>
      <c r="M52" s="182" t="s">
        <v>595</v>
      </c>
      <c r="O52" s="62">
        <f>_xlfn.IFNA(INDEX('WHT Rates'!$E$3:$E$55,MATCH($H52,'WHT Rates'!$A$3:$A$55,),1)/100,0)</f>
        <v>0</v>
      </c>
      <c r="P52" s="45">
        <f t="shared" si="1"/>
        <v>0</v>
      </c>
    </row>
    <row r="53" spans="1:16" x14ac:dyDescent="0.35">
      <c r="A53" s="196">
        <v>52</v>
      </c>
      <c r="B53" s="195" t="s">
        <v>7</v>
      </c>
      <c r="C53" s="193" t="s">
        <v>325</v>
      </c>
      <c r="D53" s="194">
        <v>204</v>
      </c>
      <c r="E53" s="193" t="s">
        <v>324</v>
      </c>
      <c r="F53" s="192">
        <v>1</v>
      </c>
      <c r="G53" s="191" t="s">
        <v>336</v>
      </c>
      <c r="H53" s="191" t="s">
        <v>336</v>
      </c>
      <c r="I53" s="189">
        <v>201.66867812681278</v>
      </c>
      <c r="J53" s="189">
        <v>181.50181031413152</v>
      </c>
      <c r="K53" s="190"/>
      <c r="L53" s="189">
        <v>181.50181031413152</v>
      </c>
      <c r="M53" s="182" t="s">
        <v>595</v>
      </c>
      <c r="O53" s="62">
        <f>_xlfn.IFNA(INDEX('WHT Rates'!$E$3:$E$55,MATCH($H53,'WHT Rates'!$A$3:$A$55,),1)/100,0)</f>
        <v>0.05</v>
      </c>
      <c r="P53" s="45">
        <f t="shared" si="1"/>
        <v>9.0750905157065755</v>
      </c>
    </row>
    <row r="54" spans="1:16" x14ac:dyDescent="0.35">
      <c r="A54" s="196">
        <v>53</v>
      </c>
      <c r="B54" s="195" t="s">
        <v>7</v>
      </c>
      <c r="C54" s="193" t="s">
        <v>325</v>
      </c>
      <c r="D54" s="194">
        <v>204</v>
      </c>
      <c r="E54" s="193" t="s">
        <v>324</v>
      </c>
      <c r="F54" s="192">
        <v>1</v>
      </c>
      <c r="G54" s="191" t="s">
        <v>335</v>
      </c>
      <c r="H54" s="191" t="s">
        <v>335</v>
      </c>
      <c r="I54" s="189">
        <v>1253855.2703467361</v>
      </c>
      <c r="J54" s="189">
        <v>1128469.7433120625</v>
      </c>
      <c r="K54" s="190"/>
      <c r="L54" s="189">
        <v>1128469.7433120625</v>
      </c>
      <c r="M54" s="182" t="s">
        <v>595</v>
      </c>
      <c r="O54" s="62">
        <f>_xlfn.IFNA(INDEX('WHT Rates'!$E$3:$E$55,MATCH($H54,'WHT Rates'!$A$3:$A$55,),1)/100,0)</f>
        <v>0</v>
      </c>
      <c r="P54" s="45">
        <f t="shared" si="1"/>
        <v>0</v>
      </c>
    </row>
    <row r="55" spans="1:16" x14ac:dyDescent="0.35">
      <c r="A55" s="196">
        <v>54</v>
      </c>
      <c r="B55" s="195" t="s">
        <v>7</v>
      </c>
      <c r="C55" s="193" t="s">
        <v>325</v>
      </c>
      <c r="D55" s="194">
        <v>204</v>
      </c>
      <c r="E55" s="193" t="s">
        <v>324</v>
      </c>
      <c r="F55" s="192">
        <v>1</v>
      </c>
      <c r="G55" s="191" t="s">
        <v>334</v>
      </c>
      <c r="H55" s="191" t="s">
        <v>334</v>
      </c>
      <c r="I55" s="189">
        <v>1050666.9792338726</v>
      </c>
      <c r="J55" s="189">
        <v>945600.28131048533</v>
      </c>
      <c r="K55" s="190"/>
      <c r="L55" s="189">
        <v>945600.28131048533</v>
      </c>
      <c r="M55" s="182" t="s">
        <v>595</v>
      </c>
      <c r="O55" s="62">
        <f>_xlfn.IFNA(INDEX('WHT Rates'!$E$3:$E$55,MATCH($H55,'WHT Rates'!$A$3:$A$55,),1)/100,0)</f>
        <v>0.1</v>
      </c>
      <c r="P55" s="45">
        <f t="shared" si="1"/>
        <v>94560.028131048544</v>
      </c>
    </row>
    <row r="56" spans="1:16" x14ac:dyDescent="0.35">
      <c r="A56" s="196">
        <v>55</v>
      </c>
      <c r="B56" s="195" t="s">
        <v>7</v>
      </c>
      <c r="C56" s="193" t="s">
        <v>325</v>
      </c>
      <c r="D56" s="194">
        <v>204</v>
      </c>
      <c r="E56" s="193" t="s">
        <v>324</v>
      </c>
      <c r="F56" s="192">
        <v>1</v>
      </c>
      <c r="G56" s="191" t="s">
        <v>598</v>
      </c>
      <c r="H56" s="191" t="s">
        <v>598</v>
      </c>
      <c r="I56" s="189">
        <v>17451.463050559742</v>
      </c>
      <c r="J56" s="189">
        <v>15706.316745503767</v>
      </c>
      <c r="K56" s="190"/>
      <c r="L56" s="189">
        <v>15706.316745503767</v>
      </c>
      <c r="M56" s="182" t="s">
        <v>595</v>
      </c>
      <c r="O56" s="62">
        <f>_xlfn.IFNA(INDEX('WHT Rates'!$E$3:$E$55,MATCH($H56,'WHT Rates'!$A$3:$A$55,),1)/100,0)</f>
        <v>0</v>
      </c>
      <c r="P56" s="45">
        <f t="shared" si="1"/>
        <v>0</v>
      </c>
    </row>
    <row r="57" spans="1:16" x14ac:dyDescent="0.35">
      <c r="A57" s="196">
        <v>56</v>
      </c>
      <c r="B57" s="195" t="s">
        <v>7</v>
      </c>
      <c r="C57" s="193" t="s">
        <v>325</v>
      </c>
      <c r="D57" s="194">
        <v>204</v>
      </c>
      <c r="E57" s="193" t="s">
        <v>324</v>
      </c>
      <c r="F57" s="192">
        <v>1</v>
      </c>
      <c r="G57" s="191" t="s">
        <v>360</v>
      </c>
      <c r="H57" s="191" t="s">
        <v>360</v>
      </c>
      <c r="I57" s="189">
        <v>5.8117774676314919</v>
      </c>
      <c r="J57" s="189">
        <v>5.2305997208683426</v>
      </c>
      <c r="K57" s="190"/>
      <c r="L57" s="189">
        <v>5.2305997208683426</v>
      </c>
      <c r="M57" s="182" t="s">
        <v>595</v>
      </c>
      <c r="O57" s="62">
        <f>_xlfn.IFNA(INDEX('WHT Rates'!$E$3:$E$55,MATCH($H57,'WHT Rates'!$A$3:$A$55,),1)/100,0)</f>
        <v>0</v>
      </c>
      <c r="P57" s="45">
        <f t="shared" si="1"/>
        <v>0</v>
      </c>
    </row>
    <row r="58" spans="1:16" x14ac:dyDescent="0.35">
      <c r="A58" s="196">
        <v>57</v>
      </c>
      <c r="B58" s="195" t="s">
        <v>7</v>
      </c>
      <c r="C58" s="193" t="s">
        <v>325</v>
      </c>
      <c r="D58" s="194">
        <v>204</v>
      </c>
      <c r="E58" s="193" t="s">
        <v>324</v>
      </c>
      <c r="F58" s="192">
        <v>1</v>
      </c>
      <c r="G58" s="191" t="s">
        <v>333</v>
      </c>
      <c r="H58" s="191" t="s">
        <v>333</v>
      </c>
      <c r="I58" s="189">
        <v>9746.5367900969777</v>
      </c>
      <c r="J58" s="189">
        <v>8771.8831110872798</v>
      </c>
      <c r="K58" s="190"/>
      <c r="L58" s="189">
        <v>8771.8831110872798</v>
      </c>
      <c r="M58" s="182" t="s">
        <v>595</v>
      </c>
      <c r="O58" s="62">
        <f>_xlfn.IFNA(INDEX('WHT Rates'!$E$3:$E$55,MATCH($H58,'WHT Rates'!$A$3:$A$55,),1)/100,0)</f>
        <v>0</v>
      </c>
      <c r="P58" s="45">
        <f t="shared" si="1"/>
        <v>0</v>
      </c>
    </row>
    <row r="59" spans="1:16" x14ac:dyDescent="0.35">
      <c r="A59" s="196">
        <v>58</v>
      </c>
      <c r="B59" s="195" t="s">
        <v>7</v>
      </c>
      <c r="C59" s="193" t="s">
        <v>325</v>
      </c>
      <c r="D59" s="194">
        <v>204</v>
      </c>
      <c r="E59" s="193" t="s">
        <v>324</v>
      </c>
      <c r="F59" s="192">
        <v>1</v>
      </c>
      <c r="G59" s="191" t="s">
        <v>332</v>
      </c>
      <c r="H59" s="191" t="s">
        <v>332</v>
      </c>
      <c r="I59" s="189">
        <v>4671.2161396088122</v>
      </c>
      <c r="J59" s="189">
        <v>4204.0945256479308</v>
      </c>
      <c r="K59" s="190"/>
      <c r="L59" s="189">
        <v>4204.0945256479308</v>
      </c>
      <c r="M59" s="182" t="s">
        <v>595</v>
      </c>
      <c r="O59" s="62">
        <f>_xlfn.IFNA(INDEX('WHT Rates'!$E$3:$E$55,MATCH($H59,'WHT Rates'!$A$3:$A$55,),1)/100,0)</f>
        <v>0</v>
      </c>
      <c r="P59" s="45">
        <f t="shared" si="1"/>
        <v>0</v>
      </c>
    </row>
    <row r="60" spans="1:16" x14ac:dyDescent="0.35">
      <c r="A60" s="196">
        <v>59</v>
      </c>
      <c r="B60" s="195" t="s">
        <v>7</v>
      </c>
      <c r="C60" s="193" t="s">
        <v>325</v>
      </c>
      <c r="D60" s="194">
        <v>204</v>
      </c>
      <c r="E60" s="193" t="s">
        <v>324</v>
      </c>
      <c r="F60" s="192">
        <v>1</v>
      </c>
      <c r="G60" s="191" t="s">
        <v>359</v>
      </c>
      <c r="H60" s="191" t="s">
        <v>359</v>
      </c>
      <c r="I60" s="189">
        <v>20.050632263328652</v>
      </c>
      <c r="J60" s="189">
        <v>18.045569036995786</v>
      </c>
      <c r="K60" s="190"/>
      <c r="L60" s="189">
        <v>18.045569036995786</v>
      </c>
      <c r="M60" s="182" t="s">
        <v>595</v>
      </c>
      <c r="O60" s="62">
        <f>_xlfn.IFNA(INDEX('WHT Rates'!$E$3:$E$55,MATCH($H60,'WHT Rates'!$A$3:$A$55,),1)/100,0)</f>
        <v>0.05</v>
      </c>
      <c r="P60" s="45">
        <f t="shared" si="1"/>
        <v>0.90227845184978939</v>
      </c>
    </row>
    <row r="61" spans="1:16" x14ac:dyDescent="0.35">
      <c r="A61" s="196">
        <v>60</v>
      </c>
      <c r="B61" s="195" t="s">
        <v>7</v>
      </c>
      <c r="C61" s="193" t="s">
        <v>325</v>
      </c>
      <c r="D61" s="194">
        <v>204</v>
      </c>
      <c r="E61" s="193" t="s">
        <v>324</v>
      </c>
      <c r="F61" s="192">
        <v>1</v>
      </c>
      <c r="G61" s="191" t="s">
        <v>523</v>
      </c>
      <c r="H61" s="191" t="s">
        <v>523</v>
      </c>
      <c r="I61" s="189">
        <v>188.72003792892983</v>
      </c>
      <c r="J61" s="189">
        <v>169.84803413603686</v>
      </c>
      <c r="K61" s="190"/>
      <c r="L61" s="189">
        <v>169.84803413603686</v>
      </c>
      <c r="M61" s="182" t="s">
        <v>595</v>
      </c>
      <c r="O61" s="62">
        <f>_xlfn.IFNA(INDEX('WHT Rates'!$E$3:$E$55,MATCH($H61,'WHT Rates'!$A$3:$A$55,),1)/100,0)</f>
        <v>0</v>
      </c>
      <c r="P61" s="45">
        <f t="shared" si="1"/>
        <v>0</v>
      </c>
    </row>
    <row r="62" spans="1:16" x14ac:dyDescent="0.35">
      <c r="A62" s="196">
        <v>61</v>
      </c>
      <c r="B62" s="195" t="s">
        <v>7</v>
      </c>
      <c r="C62" s="193" t="s">
        <v>325</v>
      </c>
      <c r="D62" s="194">
        <v>204</v>
      </c>
      <c r="E62" s="193" t="s">
        <v>324</v>
      </c>
      <c r="F62" s="192">
        <v>1</v>
      </c>
      <c r="G62" s="191" t="s">
        <v>331</v>
      </c>
      <c r="H62" s="191" t="s">
        <v>331</v>
      </c>
      <c r="I62" s="189">
        <v>84.545112898669544</v>
      </c>
      <c r="J62" s="189">
        <v>76.090601608802586</v>
      </c>
      <c r="K62" s="190"/>
      <c r="L62" s="189">
        <v>76.090601608802586</v>
      </c>
      <c r="M62" s="182" t="s">
        <v>595</v>
      </c>
      <c r="O62" s="62">
        <f>_xlfn.IFNA(INDEX('WHT Rates'!$E$3:$E$55,MATCH($H62,'WHT Rates'!$A$3:$A$55,),1)/100,0)</f>
        <v>0</v>
      </c>
      <c r="P62" s="45">
        <f t="shared" si="1"/>
        <v>0</v>
      </c>
    </row>
    <row r="63" spans="1:16" x14ac:dyDescent="0.35">
      <c r="A63" s="196">
        <v>62</v>
      </c>
      <c r="B63" s="195" t="s">
        <v>7</v>
      </c>
      <c r="C63" s="193" t="s">
        <v>325</v>
      </c>
      <c r="D63" s="194">
        <v>204</v>
      </c>
      <c r="E63" s="193" t="s">
        <v>324</v>
      </c>
      <c r="F63" s="192">
        <v>1</v>
      </c>
      <c r="G63" s="191" t="s">
        <v>358</v>
      </c>
      <c r="H63" s="191" t="s">
        <v>358</v>
      </c>
      <c r="I63" s="189">
        <v>944.41383849011754</v>
      </c>
      <c r="J63" s="189">
        <v>849.97245464110586</v>
      </c>
      <c r="K63" s="190"/>
      <c r="L63" s="189">
        <v>849.97245464110586</v>
      </c>
      <c r="M63" s="182" t="s">
        <v>595</v>
      </c>
      <c r="O63" s="62">
        <f>_xlfn.IFNA(INDEX('WHT Rates'!$E$3:$E$55,MATCH($H63,'WHT Rates'!$A$3:$A$55,),1)/100,0)</f>
        <v>0</v>
      </c>
      <c r="P63" s="45">
        <f t="shared" si="1"/>
        <v>0</v>
      </c>
    </row>
    <row r="64" spans="1:16" x14ac:dyDescent="0.35">
      <c r="A64" s="196">
        <v>63</v>
      </c>
      <c r="B64" s="195" t="s">
        <v>7</v>
      </c>
      <c r="C64" s="193" t="s">
        <v>325</v>
      </c>
      <c r="D64" s="194">
        <v>204</v>
      </c>
      <c r="E64" s="193" t="s">
        <v>324</v>
      </c>
      <c r="F64" s="192">
        <v>1</v>
      </c>
      <c r="G64" s="191" t="s">
        <v>330</v>
      </c>
      <c r="H64" s="191" t="s">
        <v>330</v>
      </c>
      <c r="I64" s="189">
        <v>1199.55086931914</v>
      </c>
      <c r="J64" s="189">
        <v>1079.5957823872261</v>
      </c>
      <c r="K64" s="190"/>
      <c r="L64" s="189">
        <v>1079.5957823872261</v>
      </c>
      <c r="M64" s="182" t="s">
        <v>595</v>
      </c>
      <c r="O64" s="62">
        <f>_xlfn.IFNA(INDEX('WHT Rates'!$E$3:$E$55,MATCH($H64,'WHT Rates'!$A$3:$A$55,),1)/100,0)</f>
        <v>0.06</v>
      </c>
      <c r="P64" s="45">
        <f t="shared" si="1"/>
        <v>64.775746943233571</v>
      </c>
    </row>
    <row r="65" spans="1:16" x14ac:dyDescent="0.35">
      <c r="A65" s="196">
        <v>64</v>
      </c>
      <c r="B65" s="195" t="s">
        <v>7</v>
      </c>
      <c r="C65" s="193" t="s">
        <v>325</v>
      </c>
      <c r="D65" s="194">
        <v>204</v>
      </c>
      <c r="E65" s="193" t="s">
        <v>324</v>
      </c>
      <c r="F65" s="192">
        <v>1</v>
      </c>
      <c r="G65" s="191" t="s">
        <v>328</v>
      </c>
      <c r="H65" s="191" t="s">
        <v>328</v>
      </c>
      <c r="I65" s="189">
        <v>76472.483780368973</v>
      </c>
      <c r="J65" s="189">
        <v>68825.23540233208</v>
      </c>
      <c r="K65" s="190"/>
      <c r="L65" s="189">
        <v>68825.23540233208</v>
      </c>
      <c r="M65" s="182" t="s">
        <v>595</v>
      </c>
      <c r="O65" s="62">
        <f>_xlfn.IFNA(INDEX('WHT Rates'!$E$3:$E$55,MATCH($H65,'WHT Rates'!$A$3:$A$55,),1)/100,0)</f>
        <v>0</v>
      </c>
      <c r="P65" s="45">
        <f t="shared" si="1"/>
        <v>0</v>
      </c>
    </row>
    <row r="66" spans="1:16" x14ac:dyDescent="0.35">
      <c r="A66" s="196">
        <v>65</v>
      </c>
      <c r="B66" s="195" t="s">
        <v>7</v>
      </c>
      <c r="C66" s="193" t="s">
        <v>325</v>
      </c>
      <c r="D66" s="194">
        <v>204</v>
      </c>
      <c r="E66" s="193" t="s">
        <v>324</v>
      </c>
      <c r="F66" s="192">
        <v>1</v>
      </c>
      <c r="G66" s="191" t="s">
        <v>350</v>
      </c>
      <c r="H66" s="191" t="s">
        <v>350</v>
      </c>
      <c r="I66" s="189">
        <v>842545.68236309406</v>
      </c>
      <c r="J66" s="189">
        <v>758291.11412678473</v>
      </c>
      <c r="K66" s="190"/>
      <c r="L66" s="189">
        <v>758291.11412678473</v>
      </c>
      <c r="M66" s="182" t="s">
        <v>595</v>
      </c>
      <c r="O66" s="62">
        <f>_xlfn.IFNA(INDEX('WHT Rates'!$E$3:$E$55,MATCH($H66,'WHT Rates'!$A$3:$A$55,),1)/100,0)</f>
        <v>0.1</v>
      </c>
      <c r="P66" s="45">
        <f t="shared" ref="P66:P97" si="2">L66*O66</f>
        <v>75829.111412678481</v>
      </c>
    </row>
    <row r="67" spans="1:16" x14ac:dyDescent="0.35">
      <c r="A67" s="196">
        <v>66</v>
      </c>
      <c r="B67" s="195" t="s">
        <v>7</v>
      </c>
      <c r="C67" s="193" t="s">
        <v>325</v>
      </c>
      <c r="D67" s="194">
        <v>204</v>
      </c>
      <c r="E67" s="193" t="s">
        <v>324</v>
      </c>
      <c r="F67" s="192">
        <v>1</v>
      </c>
      <c r="G67" s="191" t="s">
        <v>327</v>
      </c>
      <c r="H67" s="191" t="s">
        <v>327</v>
      </c>
      <c r="I67" s="189">
        <v>272140.7109551449</v>
      </c>
      <c r="J67" s="189">
        <v>244926.63985963041</v>
      </c>
      <c r="K67" s="190"/>
      <c r="L67" s="189">
        <v>244926.63985963041</v>
      </c>
      <c r="M67" s="182" t="s">
        <v>595</v>
      </c>
      <c r="O67" s="62">
        <f>_xlfn.IFNA(INDEX('WHT Rates'!$E$3:$E$55,MATCH($H67,'WHT Rates'!$A$3:$A$55,),1)/100,0)</f>
        <v>0.1</v>
      </c>
      <c r="P67" s="45">
        <f t="shared" si="2"/>
        <v>24492.663985963041</v>
      </c>
    </row>
    <row r="68" spans="1:16" x14ac:dyDescent="0.35">
      <c r="A68" s="196">
        <v>67</v>
      </c>
      <c r="B68" s="195" t="s">
        <v>7</v>
      </c>
      <c r="C68" s="193" t="s">
        <v>325</v>
      </c>
      <c r="D68" s="194">
        <v>204</v>
      </c>
      <c r="E68" s="193" t="s">
        <v>324</v>
      </c>
      <c r="F68" s="192">
        <v>1</v>
      </c>
      <c r="G68" s="191" t="s">
        <v>599</v>
      </c>
      <c r="H68" s="191" t="s">
        <v>599</v>
      </c>
      <c r="I68" s="189">
        <v>583106.1251276969</v>
      </c>
      <c r="J68" s="189">
        <v>524795.51261492725</v>
      </c>
      <c r="K68" s="190"/>
      <c r="L68" s="189">
        <v>524795.51261492725</v>
      </c>
      <c r="M68" s="182" t="s">
        <v>595</v>
      </c>
      <c r="O68" s="62">
        <f>_xlfn.IFNA(INDEX('WHT Rates'!$E$3:$E$55,MATCH($H68,'WHT Rates'!$A$3:$A$55,),1)/100,0)</f>
        <v>0</v>
      </c>
      <c r="P68" s="45">
        <f t="shared" si="2"/>
        <v>0</v>
      </c>
    </row>
    <row r="69" spans="1:16" x14ac:dyDescent="0.35">
      <c r="A69" s="196">
        <v>68</v>
      </c>
      <c r="B69" s="195" t="s">
        <v>7</v>
      </c>
      <c r="C69" s="193" t="s">
        <v>325</v>
      </c>
      <c r="D69" s="194">
        <v>204</v>
      </c>
      <c r="E69" s="193" t="s">
        <v>324</v>
      </c>
      <c r="F69" s="192">
        <v>1</v>
      </c>
      <c r="G69" s="191" t="s">
        <v>357</v>
      </c>
      <c r="H69" s="191" t="s">
        <v>357</v>
      </c>
      <c r="I69" s="189">
        <v>77806.333203410133</v>
      </c>
      <c r="J69" s="189">
        <v>70025.699883069115</v>
      </c>
      <c r="K69" s="190"/>
      <c r="L69" s="189">
        <v>70025.699883069115</v>
      </c>
      <c r="M69" s="182" t="s">
        <v>595</v>
      </c>
      <c r="O69" s="62">
        <f>_xlfn.IFNA(INDEX('WHT Rates'!$E$3:$E$55,MATCH($H69,'WHT Rates'!$A$3:$A$55,),1)/100,0)</f>
        <v>0</v>
      </c>
      <c r="P69" s="45">
        <f t="shared" si="2"/>
        <v>0</v>
      </c>
    </row>
    <row r="70" spans="1:16" x14ac:dyDescent="0.35">
      <c r="A70" s="196">
        <v>69</v>
      </c>
      <c r="B70" s="195" t="s">
        <v>7</v>
      </c>
      <c r="C70" s="193" t="s">
        <v>325</v>
      </c>
      <c r="D70" s="194">
        <v>204</v>
      </c>
      <c r="E70" s="193" t="s">
        <v>324</v>
      </c>
      <c r="F70" s="192">
        <v>1</v>
      </c>
      <c r="G70" s="191" t="s">
        <v>137</v>
      </c>
      <c r="H70" s="191" t="s">
        <v>137</v>
      </c>
      <c r="I70" s="189">
        <v>1759949.4805971927</v>
      </c>
      <c r="J70" s="189">
        <v>1583954.5325374734</v>
      </c>
      <c r="K70" s="190"/>
      <c r="L70" s="189">
        <v>1583954.5325374734</v>
      </c>
      <c r="M70" s="182" t="s">
        <v>595</v>
      </c>
      <c r="O70" s="62">
        <f>_xlfn.IFNA(INDEX('WHT Rates'!$E$3:$E$55,MATCH($H70,'WHT Rates'!$A$3:$A$55,),1)/100,0)</f>
        <v>0</v>
      </c>
      <c r="P70" s="45">
        <f t="shared" si="2"/>
        <v>0</v>
      </c>
    </row>
    <row r="71" spans="1:16" x14ac:dyDescent="0.35">
      <c r="A71" s="196">
        <v>70</v>
      </c>
      <c r="B71" s="195" t="s">
        <v>7</v>
      </c>
      <c r="C71" s="193" t="s">
        <v>353</v>
      </c>
      <c r="D71" s="194">
        <v>204</v>
      </c>
      <c r="E71" s="193" t="s">
        <v>324</v>
      </c>
      <c r="F71" s="192">
        <v>1</v>
      </c>
      <c r="G71" s="191" t="s">
        <v>356</v>
      </c>
      <c r="H71" s="191" t="s">
        <v>356</v>
      </c>
      <c r="I71" s="189">
        <v>942.08912750306501</v>
      </c>
      <c r="J71" s="189">
        <v>847.88021475275855</v>
      </c>
      <c r="K71" s="190"/>
      <c r="L71" s="189">
        <v>847.88021475275855</v>
      </c>
      <c r="M71" s="182" t="s">
        <v>595</v>
      </c>
      <c r="O71" s="62">
        <f>_xlfn.IFNA(INDEX('WHT Rates'!$E$3:$E$55,MATCH($H71,'WHT Rates'!$A$3:$A$55,),1)/100,0)</f>
        <v>0</v>
      </c>
      <c r="P71" s="45">
        <f t="shared" si="2"/>
        <v>0</v>
      </c>
    </row>
    <row r="72" spans="1:16" x14ac:dyDescent="0.35">
      <c r="A72" s="196">
        <v>71</v>
      </c>
      <c r="B72" s="195" t="s">
        <v>7</v>
      </c>
      <c r="C72" s="193" t="s">
        <v>353</v>
      </c>
      <c r="D72" s="194">
        <v>204</v>
      </c>
      <c r="E72" s="193" t="s">
        <v>324</v>
      </c>
      <c r="F72" s="192">
        <v>1</v>
      </c>
      <c r="G72" s="191" t="s">
        <v>343</v>
      </c>
      <c r="H72" s="191" t="s">
        <v>343</v>
      </c>
      <c r="I72" s="189">
        <v>27842.67410283862</v>
      </c>
      <c r="J72" s="189">
        <v>25058.40669255476</v>
      </c>
      <c r="K72" s="190"/>
      <c r="L72" s="189">
        <v>25058.40669255476</v>
      </c>
      <c r="M72" s="182" t="s">
        <v>595</v>
      </c>
      <c r="O72" s="62">
        <f>_xlfn.IFNA(INDEX('WHT Rates'!$E$3:$E$55,MATCH($H72,'WHT Rates'!$A$3:$A$55,),1)/100,0)</f>
        <v>0</v>
      </c>
      <c r="P72" s="45">
        <f t="shared" si="2"/>
        <v>0</v>
      </c>
    </row>
    <row r="73" spans="1:16" x14ac:dyDescent="0.35">
      <c r="A73" s="196">
        <v>72</v>
      </c>
      <c r="B73" s="195" t="s">
        <v>7</v>
      </c>
      <c r="C73" s="193" t="s">
        <v>353</v>
      </c>
      <c r="D73" s="194">
        <v>204</v>
      </c>
      <c r="E73" s="193" t="s">
        <v>324</v>
      </c>
      <c r="F73" s="192">
        <v>1</v>
      </c>
      <c r="G73" s="191" t="s">
        <v>342</v>
      </c>
      <c r="H73" s="191" t="s">
        <v>342</v>
      </c>
      <c r="I73" s="189">
        <v>148133.37303652972</v>
      </c>
      <c r="J73" s="189">
        <v>133320.03573287674</v>
      </c>
      <c r="K73" s="190"/>
      <c r="L73" s="189">
        <v>133320.03573287674</v>
      </c>
      <c r="M73" s="182" t="s">
        <v>595</v>
      </c>
      <c r="O73" s="62">
        <f>_xlfn.IFNA(INDEX('WHT Rates'!$E$3:$E$55,MATCH($H73,'WHT Rates'!$A$3:$A$55,),1)/100,0)</f>
        <v>0.1</v>
      </c>
      <c r="P73" s="45">
        <f t="shared" si="2"/>
        <v>13332.003573287675</v>
      </c>
    </row>
    <row r="74" spans="1:16" x14ac:dyDescent="0.35">
      <c r="A74" s="196">
        <v>73</v>
      </c>
      <c r="B74" s="195" t="s">
        <v>7</v>
      </c>
      <c r="C74" s="193" t="s">
        <v>353</v>
      </c>
      <c r="D74" s="194">
        <v>204</v>
      </c>
      <c r="E74" s="193" t="s">
        <v>324</v>
      </c>
      <c r="F74" s="192">
        <v>1</v>
      </c>
      <c r="G74" s="191" t="s">
        <v>355</v>
      </c>
      <c r="H74" s="191" t="s">
        <v>355</v>
      </c>
      <c r="I74" s="189">
        <v>307408.54427122872</v>
      </c>
      <c r="J74" s="189">
        <v>276667.68984410586</v>
      </c>
      <c r="K74" s="190"/>
      <c r="L74" s="189">
        <v>276667.68984410586</v>
      </c>
      <c r="M74" s="182" t="s">
        <v>595</v>
      </c>
      <c r="O74" s="62">
        <f>_xlfn.IFNA(INDEX('WHT Rates'!$E$3:$E$55,MATCH($H74,'WHT Rates'!$A$3:$A$55,),1)/100,0)</f>
        <v>0</v>
      </c>
      <c r="P74" s="45">
        <f t="shared" si="2"/>
        <v>0</v>
      </c>
    </row>
    <row r="75" spans="1:16" x14ac:dyDescent="0.35">
      <c r="A75" s="196">
        <v>74</v>
      </c>
      <c r="B75" s="195" t="s">
        <v>7</v>
      </c>
      <c r="C75" s="193" t="s">
        <v>353</v>
      </c>
      <c r="D75" s="194">
        <v>204</v>
      </c>
      <c r="E75" s="193" t="s">
        <v>324</v>
      </c>
      <c r="F75" s="192">
        <v>1</v>
      </c>
      <c r="G75" s="191" t="s">
        <v>340</v>
      </c>
      <c r="H75" s="191" t="s">
        <v>340</v>
      </c>
      <c r="I75" s="189">
        <v>1624.9264857300245</v>
      </c>
      <c r="J75" s="189">
        <v>1462.433837157022</v>
      </c>
      <c r="K75" s="190"/>
      <c r="L75" s="189">
        <v>1462.433837157022</v>
      </c>
      <c r="M75" s="182" t="s">
        <v>595</v>
      </c>
      <c r="O75" s="62">
        <f>_xlfn.IFNA(INDEX('WHT Rates'!$E$3:$E$55,MATCH($H75,'WHT Rates'!$A$3:$A$55,),1)/100,0)</f>
        <v>0</v>
      </c>
      <c r="P75" s="45">
        <f t="shared" si="2"/>
        <v>0</v>
      </c>
    </row>
    <row r="76" spans="1:16" x14ac:dyDescent="0.35">
      <c r="A76" s="196">
        <v>75</v>
      </c>
      <c r="B76" s="195" t="s">
        <v>7</v>
      </c>
      <c r="C76" s="193" t="s">
        <v>353</v>
      </c>
      <c r="D76" s="194">
        <v>204</v>
      </c>
      <c r="E76" s="193" t="s">
        <v>324</v>
      </c>
      <c r="F76" s="192">
        <v>1</v>
      </c>
      <c r="G76" s="191" t="s">
        <v>339</v>
      </c>
      <c r="H76" s="191" t="s">
        <v>339</v>
      </c>
      <c r="I76" s="189">
        <v>39209.449527795616</v>
      </c>
      <c r="J76" s="189">
        <v>35288.504575016057</v>
      </c>
      <c r="K76" s="190"/>
      <c r="L76" s="189">
        <v>35288.504575016057</v>
      </c>
      <c r="M76" s="182" t="s">
        <v>595</v>
      </c>
      <c r="O76" s="62">
        <f>_xlfn.IFNA(INDEX('WHT Rates'!$E$3:$E$55,MATCH($H76,'WHT Rates'!$A$3:$A$55,),1)/100,0)</f>
        <v>0</v>
      </c>
      <c r="P76" s="45">
        <f t="shared" si="2"/>
        <v>0</v>
      </c>
    </row>
    <row r="77" spans="1:16" x14ac:dyDescent="0.35">
      <c r="A77" s="196">
        <v>76</v>
      </c>
      <c r="B77" s="195" t="s">
        <v>7</v>
      </c>
      <c r="C77" s="193" t="s">
        <v>353</v>
      </c>
      <c r="D77" s="194">
        <v>204</v>
      </c>
      <c r="E77" s="193" t="s">
        <v>324</v>
      </c>
      <c r="F77" s="192">
        <v>1</v>
      </c>
      <c r="G77" s="191" t="s">
        <v>347</v>
      </c>
      <c r="H77" s="191" t="s">
        <v>347</v>
      </c>
      <c r="I77" s="189">
        <v>90838.240397579706</v>
      </c>
      <c r="J77" s="189">
        <v>81754.416357821741</v>
      </c>
      <c r="K77" s="190"/>
      <c r="L77" s="189">
        <v>81754.416357821741</v>
      </c>
      <c r="M77" s="182" t="s">
        <v>595</v>
      </c>
      <c r="O77" s="62">
        <f>_xlfn.IFNA(INDEX('WHT Rates'!$E$3:$E$55,MATCH($H77,'WHT Rates'!$A$3:$A$55,),1)/100,0)</f>
        <v>0.03</v>
      </c>
      <c r="P77" s="45">
        <f t="shared" si="2"/>
        <v>2452.632490734652</v>
      </c>
    </row>
    <row r="78" spans="1:16" x14ac:dyDescent="0.35">
      <c r="A78" s="196">
        <v>77</v>
      </c>
      <c r="B78" s="195" t="s">
        <v>7</v>
      </c>
      <c r="C78" s="193" t="s">
        <v>353</v>
      </c>
      <c r="D78" s="194">
        <v>204</v>
      </c>
      <c r="E78" s="193" t="s">
        <v>324</v>
      </c>
      <c r="F78" s="192">
        <v>1</v>
      </c>
      <c r="G78" s="191" t="s">
        <v>354</v>
      </c>
      <c r="H78" s="191" t="s">
        <v>354</v>
      </c>
      <c r="I78" s="189">
        <v>201.37808925343126</v>
      </c>
      <c r="J78" s="189">
        <v>181.24028032808815</v>
      </c>
      <c r="K78" s="190"/>
      <c r="L78" s="189">
        <v>181.24028032808815</v>
      </c>
      <c r="M78" s="182" t="s">
        <v>595</v>
      </c>
      <c r="O78" s="62">
        <f>_xlfn.IFNA(INDEX('WHT Rates'!$E$3:$E$55,MATCH($H78,'WHT Rates'!$A$3:$A$55,),1)/100,0)</f>
        <v>0</v>
      </c>
      <c r="P78" s="45">
        <f t="shared" si="2"/>
        <v>0</v>
      </c>
    </row>
    <row r="79" spans="1:16" x14ac:dyDescent="0.35">
      <c r="A79" s="196">
        <v>78</v>
      </c>
      <c r="B79" s="195" t="s">
        <v>7</v>
      </c>
      <c r="C79" s="193" t="s">
        <v>353</v>
      </c>
      <c r="D79" s="194">
        <v>204</v>
      </c>
      <c r="E79" s="193" t="s">
        <v>324</v>
      </c>
      <c r="F79" s="192">
        <v>1</v>
      </c>
      <c r="G79" s="191" t="s">
        <v>337</v>
      </c>
      <c r="H79" s="191" t="s">
        <v>337</v>
      </c>
      <c r="I79" s="189">
        <v>2562.9938632254884</v>
      </c>
      <c r="J79" s="189">
        <v>2306.6944769029396</v>
      </c>
      <c r="K79" s="190"/>
      <c r="L79" s="189">
        <v>2306.6944769029396</v>
      </c>
      <c r="M79" s="182" t="s">
        <v>595</v>
      </c>
      <c r="O79" s="62">
        <f>_xlfn.IFNA(INDEX('WHT Rates'!$E$3:$E$55,MATCH($H79,'WHT Rates'!$A$3:$A$55,),1)/100,0)</f>
        <v>0</v>
      </c>
      <c r="P79" s="45">
        <f t="shared" si="2"/>
        <v>0</v>
      </c>
    </row>
    <row r="80" spans="1:16" x14ac:dyDescent="0.35">
      <c r="A80" s="196">
        <v>79</v>
      </c>
      <c r="B80" s="195" t="s">
        <v>7</v>
      </c>
      <c r="C80" s="193" t="s">
        <v>353</v>
      </c>
      <c r="D80" s="194">
        <v>204</v>
      </c>
      <c r="E80" s="193" t="s">
        <v>324</v>
      </c>
      <c r="F80" s="192">
        <v>1</v>
      </c>
      <c r="G80" s="191" t="s">
        <v>335</v>
      </c>
      <c r="H80" s="191" t="s">
        <v>335</v>
      </c>
      <c r="I80" s="189">
        <v>2187594.8633323433</v>
      </c>
      <c r="J80" s="189">
        <v>1968835.3769991091</v>
      </c>
      <c r="K80" s="190"/>
      <c r="L80" s="189">
        <v>1968835.3769991091</v>
      </c>
      <c r="M80" s="182" t="s">
        <v>595</v>
      </c>
      <c r="O80" s="62">
        <f>_xlfn.IFNA(INDEX('WHT Rates'!$E$3:$E$55,MATCH($H80,'WHT Rates'!$A$3:$A$55,),1)/100,0)</f>
        <v>0</v>
      </c>
      <c r="P80" s="45">
        <f t="shared" si="2"/>
        <v>0</v>
      </c>
    </row>
    <row r="81" spans="1:16" x14ac:dyDescent="0.35">
      <c r="A81" s="196">
        <v>80</v>
      </c>
      <c r="B81" s="195" t="s">
        <v>7</v>
      </c>
      <c r="C81" s="193" t="s">
        <v>353</v>
      </c>
      <c r="D81" s="194">
        <v>204</v>
      </c>
      <c r="E81" s="193" t="s">
        <v>324</v>
      </c>
      <c r="F81" s="192">
        <v>1</v>
      </c>
      <c r="G81" s="191" t="s">
        <v>334</v>
      </c>
      <c r="H81" s="191" t="s">
        <v>334</v>
      </c>
      <c r="I81" s="189">
        <v>59748.268844858932</v>
      </c>
      <c r="J81" s="189">
        <v>53773.441960373042</v>
      </c>
      <c r="K81" s="190"/>
      <c r="L81" s="189">
        <v>53773.441960373042</v>
      </c>
      <c r="M81" s="182" t="s">
        <v>595</v>
      </c>
      <c r="O81" s="62">
        <f>_xlfn.IFNA(INDEX('WHT Rates'!$E$3:$E$55,MATCH($H81,'WHT Rates'!$A$3:$A$55,),1)/100,0)</f>
        <v>0.1</v>
      </c>
      <c r="P81" s="45">
        <f t="shared" si="2"/>
        <v>5377.3441960373048</v>
      </c>
    </row>
    <row r="82" spans="1:16" x14ac:dyDescent="0.35">
      <c r="A82" s="196">
        <v>81</v>
      </c>
      <c r="B82" s="195" t="s">
        <v>7</v>
      </c>
      <c r="C82" s="193" t="s">
        <v>353</v>
      </c>
      <c r="D82" s="194">
        <v>204</v>
      </c>
      <c r="E82" s="193" t="s">
        <v>324</v>
      </c>
      <c r="F82" s="192">
        <v>1</v>
      </c>
      <c r="G82" s="191" t="s">
        <v>333</v>
      </c>
      <c r="H82" s="191" t="s">
        <v>333</v>
      </c>
      <c r="I82" s="189">
        <v>7212.7529204238044</v>
      </c>
      <c r="J82" s="189">
        <v>6491.4776283814244</v>
      </c>
      <c r="K82" s="190"/>
      <c r="L82" s="189">
        <v>6491.4776283814244</v>
      </c>
      <c r="M82" s="182" t="s">
        <v>595</v>
      </c>
      <c r="O82" s="62">
        <f>_xlfn.IFNA(INDEX('WHT Rates'!$E$3:$E$55,MATCH($H82,'WHT Rates'!$A$3:$A$55,),1)/100,0)</f>
        <v>0</v>
      </c>
      <c r="P82" s="45">
        <f t="shared" si="2"/>
        <v>0</v>
      </c>
    </row>
    <row r="83" spans="1:16" x14ac:dyDescent="0.35">
      <c r="A83" s="196">
        <v>82</v>
      </c>
      <c r="B83" s="195" t="s">
        <v>7</v>
      </c>
      <c r="C83" s="193" t="s">
        <v>353</v>
      </c>
      <c r="D83" s="194">
        <v>204</v>
      </c>
      <c r="E83" s="193" t="s">
        <v>324</v>
      </c>
      <c r="F83" s="192">
        <v>1</v>
      </c>
      <c r="G83" s="191" t="s">
        <v>332</v>
      </c>
      <c r="H83" s="191" t="s">
        <v>332</v>
      </c>
      <c r="I83" s="189">
        <v>28743.307821665076</v>
      </c>
      <c r="J83" s="189">
        <v>25868.977039498568</v>
      </c>
      <c r="K83" s="190"/>
      <c r="L83" s="189">
        <v>25868.977039498568</v>
      </c>
      <c r="M83" s="182" t="s">
        <v>595</v>
      </c>
      <c r="O83" s="62">
        <f>_xlfn.IFNA(INDEX('WHT Rates'!$E$3:$E$55,MATCH($H83,'WHT Rates'!$A$3:$A$55,),1)/100,0)</f>
        <v>0</v>
      </c>
      <c r="P83" s="45">
        <f t="shared" si="2"/>
        <v>0</v>
      </c>
    </row>
    <row r="84" spans="1:16" x14ac:dyDescent="0.35">
      <c r="A84" s="196">
        <v>83</v>
      </c>
      <c r="B84" s="195" t="s">
        <v>7</v>
      </c>
      <c r="C84" s="193" t="s">
        <v>353</v>
      </c>
      <c r="D84" s="194">
        <v>204</v>
      </c>
      <c r="E84" s="193" t="s">
        <v>324</v>
      </c>
      <c r="F84" s="192">
        <v>1</v>
      </c>
      <c r="G84" s="191" t="s">
        <v>351</v>
      </c>
      <c r="H84" s="191" t="s">
        <v>351</v>
      </c>
      <c r="I84" s="189">
        <v>38032.081382816497</v>
      </c>
      <c r="J84" s="189">
        <v>34228.873244534851</v>
      </c>
      <c r="K84" s="190"/>
      <c r="L84" s="189">
        <v>34228.873244534851</v>
      </c>
      <c r="M84" s="182" t="s">
        <v>595</v>
      </c>
      <c r="O84" s="62">
        <f>_xlfn.IFNA(INDEX('WHT Rates'!$E$3:$E$55,MATCH($H84,'WHT Rates'!$A$3:$A$55,),1)/100,0)</f>
        <v>0</v>
      </c>
      <c r="P84" s="45">
        <f t="shared" si="2"/>
        <v>0</v>
      </c>
    </row>
    <row r="85" spans="1:16" x14ac:dyDescent="0.35">
      <c r="A85" s="196">
        <v>84</v>
      </c>
      <c r="B85" s="195" t="s">
        <v>7</v>
      </c>
      <c r="C85" s="193" t="s">
        <v>353</v>
      </c>
      <c r="D85" s="194">
        <v>204</v>
      </c>
      <c r="E85" s="193" t="s">
        <v>324</v>
      </c>
      <c r="F85" s="192">
        <v>1</v>
      </c>
      <c r="G85" s="191" t="s">
        <v>330</v>
      </c>
      <c r="H85" s="191" t="s">
        <v>330</v>
      </c>
      <c r="I85" s="189">
        <v>219.10401052970727</v>
      </c>
      <c r="J85" s="189">
        <v>197.19360947673655</v>
      </c>
      <c r="K85" s="190"/>
      <c r="L85" s="189">
        <v>197.19360947673655</v>
      </c>
      <c r="M85" s="182" t="s">
        <v>595</v>
      </c>
      <c r="O85" s="62">
        <f>_xlfn.IFNA(INDEX('WHT Rates'!$E$3:$E$55,MATCH($H85,'WHT Rates'!$A$3:$A$55,),1)/100,0)</f>
        <v>0.06</v>
      </c>
      <c r="P85" s="45">
        <f t="shared" si="2"/>
        <v>11.831616568604193</v>
      </c>
    </row>
    <row r="86" spans="1:16" x14ac:dyDescent="0.35">
      <c r="A86" s="196">
        <v>85</v>
      </c>
      <c r="B86" s="195" t="s">
        <v>7</v>
      </c>
      <c r="C86" s="193" t="s">
        <v>353</v>
      </c>
      <c r="D86" s="194">
        <v>204</v>
      </c>
      <c r="E86" s="193" t="s">
        <v>324</v>
      </c>
      <c r="F86" s="192">
        <v>1</v>
      </c>
      <c r="G86" s="191" t="s">
        <v>329</v>
      </c>
      <c r="H86" s="191" t="s">
        <v>329</v>
      </c>
      <c r="I86" s="189">
        <v>14165.045221858236</v>
      </c>
      <c r="J86" s="189">
        <v>12748.540699672412</v>
      </c>
      <c r="K86" s="190"/>
      <c r="L86" s="189">
        <v>12748.540699672412</v>
      </c>
      <c r="M86" s="182" t="s">
        <v>595</v>
      </c>
      <c r="O86" s="62">
        <f>_xlfn.IFNA(INDEX('WHT Rates'!$E$3:$E$55,MATCH($H86,'WHT Rates'!$A$3:$A$55,),1)/100,0)</f>
        <v>0</v>
      </c>
      <c r="P86" s="45">
        <f t="shared" si="2"/>
        <v>0</v>
      </c>
    </row>
    <row r="87" spans="1:16" x14ac:dyDescent="0.35">
      <c r="A87" s="196">
        <v>86</v>
      </c>
      <c r="B87" s="195" t="s">
        <v>7</v>
      </c>
      <c r="C87" s="193" t="s">
        <v>353</v>
      </c>
      <c r="D87" s="194">
        <v>204</v>
      </c>
      <c r="E87" s="193" t="s">
        <v>324</v>
      </c>
      <c r="F87" s="192">
        <v>1</v>
      </c>
      <c r="G87" s="191" t="s">
        <v>328</v>
      </c>
      <c r="H87" s="191" t="s">
        <v>328</v>
      </c>
      <c r="I87" s="189">
        <v>22423.046319835565</v>
      </c>
      <c r="J87" s="189">
        <v>20180.741687852009</v>
      </c>
      <c r="K87" s="190"/>
      <c r="L87" s="189">
        <v>20180.741687852009</v>
      </c>
      <c r="M87" s="182" t="s">
        <v>595</v>
      </c>
      <c r="O87" s="62">
        <f>_xlfn.IFNA(INDEX('WHT Rates'!$E$3:$E$55,MATCH($H87,'WHT Rates'!$A$3:$A$55,),1)/100,0)</f>
        <v>0</v>
      </c>
      <c r="P87" s="45">
        <f t="shared" si="2"/>
        <v>0</v>
      </c>
    </row>
    <row r="88" spans="1:16" x14ac:dyDescent="0.35">
      <c r="A88" s="196">
        <v>87</v>
      </c>
      <c r="B88" s="195" t="s">
        <v>7</v>
      </c>
      <c r="C88" s="193" t="s">
        <v>353</v>
      </c>
      <c r="D88" s="194">
        <v>204</v>
      </c>
      <c r="E88" s="193" t="s">
        <v>324</v>
      </c>
      <c r="F88" s="192">
        <v>1</v>
      </c>
      <c r="G88" s="191" t="s">
        <v>327</v>
      </c>
      <c r="H88" s="191" t="s">
        <v>327</v>
      </c>
      <c r="I88" s="189">
        <v>296532.0173611957</v>
      </c>
      <c r="J88" s="189">
        <v>266878.81562507612</v>
      </c>
      <c r="K88" s="190"/>
      <c r="L88" s="189">
        <v>266878.81562507612</v>
      </c>
      <c r="M88" s="182" t="s">
        <v>595</v>
      </c>
      <c r="O88" s="62">
        <f>_xlfn.IFNA(INDEX('WHT Rates'!$E$3:$E$55,MATCH($H88,'WHT Rates'!$A$3:$A$55,),1)/100,0)</f>
        <v>0.1</v>
      </c>
      <c r="P88" s="45">
        <f t="shared" si="2"/>
        <v>26687.881562507613</v>
      </c>
    </row>
    <row r="89" spans="1:16" x14ac:dyDescent="0.35">
      <c r="A89" s="196">
        <v>88</v>
      </c>
      <c r="B89" s="195" t="s">
        <v>7</v>
      </c>
      <c r="C89" s="193" t="s">
        <v>353</v>
      </c>
      <c r="D89" s="194">
        <v>204</v>
      </c>
      <c r="E89" s="193" t="s">
        <v>324</v>
      </c>
      <c r="F89" s="192">
        <v>1</v>
      </c>
      <c r="G89" s="191" t="s">
        <v>599</v>
      </c>
      <c r="H89" s="191" t="s">
        <v>599</v>
      </c>
      <c r="I89" s="189">
        <v>52561.134239512459</v>
      </c>
      <c r="J89" s="189">
        <v>47305.020815561213</v>
      </c>
      <c r="K89" s="190"/>
      <c r="L89" s="189">
        <v>47305.020815561213</v>
      </c>
      <c r="M89" s="182" t="s">
        <v>595</v>
      </c>
      <c r="O89" s="62">
        <f>_xlfn.IFNA(INDEX('WHT Rates'!$E$3:$E$55,MATCH($H89,'WHT Rates'!$A$3:$A$55,),1)/100,0)</f>
        <v>0</v>
      </c>
      <c r="P89" s="45">
        <f t="shared" si="2"/>
        <v>0</v>
      </c>
    </row>
    <row r="90" spans="1:16" x14ac:dyDescent="0.35">
      <c r="A90" s="196">
        <v>89</v>
      </c>
      <c r="B90" s="195" t="s">
        <v>7</v>
      </c>
      <c r="C90" s="193" t="s">
        <v>353</v>
      </c>
      <c r="D90" s="194">
        <v>204</v>
      </c>
      <c r="E90" s="193" t="s">
        <v>324</v>
      </c>
      <c r="F90" s="192">
        <v>1</v>
      </c>
      <c r="G90" s="191" t="s">
        <v>137</v>
      </c>
      <c r="H90" s="191" t="s">
        <v>137</v>
      </c>
      <c r="I90" s="189">
        <v>15603415.227292266</v>
      </c>
      <c r="J90" s="189">
        <v>14043073.70456304</v>
      </c>
      <c r="K90" s="190"/>
      <c r="L90" s="189">
        <v>14043073.70456304</v>
      </c>
      <c r="M90" s="182" t="s">
        <v>595</v>
      </c>
      <c r="O90" s="62">
        <f>_xlfn.IFNA(INDEX('WHT Rates'!$E$3:$E$55,MATCH($H90,'WHT Rates'!$A$3:$A$55,),1)/100,0)</f>
        <v>0</v>
      </c>
      <c r="P90" s="45">
        <f t="shared" si="2"/>
        <v>0</v>
      </c>
    </row>
    <row r="91" spans="1:16" x14ac:dyDescent="0.35">
      <c r="A91" s="196">
        <v>90</v>
      </c>
      <c r="B91" s="195" t="s">
        <v>7</v>
      </c>
      <c r="C91" s="193" t="s">
        <v>353</v>
      </c>
      <c r="D91" s="194">
        <v>204</v>
      </c>
      <c r="E91" s="193" t="s">
        <v>324</v>
      </c>
      <c r="F91" s="192">
        <v>1</v>
      </c>
      <c r="G91" s="191" t="s">
        <v>395</v>
      </c>
      <c r="H91" s="191" t="s">
        <v>395</v>
      </c>
      <c r="I91" s="189">
        <v>21794.165503618096</v>
      </c>
      <c r="J91" s="189">
        <v>19614.748953256287</v>
      </c>
      <c r="K91" s="190"/>
      <c r="L91" s="189">
        <v>19614.748953256287</v>
      </c>
      <c r="M91" s="182" t="s">
        <v>595</v>
      </c>
      <c r="O91" s="62">
        <f>_xlfn.IFNA(INDEX('WHT Rates'!$E$3:$E$55,MATCH($H91,'WHT Rates'!$A$3:$A$55,),1)/100,0)</f>
        <v>0.1</v>
      </c>
      <c r="P91" s="45">
        <f t="shared" si="2"/>
        <v>1961.4748953256287</v>
      </c>
    </row>
    <row r="92" spans="1:16" x14ac:dyDescent="0.35">
      <c r="A92" s="196">
        <v>91</v>
      </c>
      <c r="B92" s="195" t="s">
        <v>7</v>
      </c>
      <c r="C92" s="193" t="s">
        <v>352</v>
      </c>
      <c r="D92" s="194">
        <v>204</v>
      </c>
      <c r="E92" s="193" t="s">
        <v>324</v>
      </c>
      <c r="F92" s="192">
        <v>1</v>
      </c>
      <c r="G92" s="191" t="s">
        <v>347</v>
      </c>
      <c r="H92" s="191" t="s">
        <v>347</v>
      </c>
      <c r="I92" s="189">
        <v>157.40036915586373</v>
      </c>
      <c r="J92" s="189">
        <v>141.66033224027737</v>
      </c>
      <c r="K92" s="190"/>
      <c r="L92" s="189">
        <v>141.66033224027737</v>
      </c>
      <c r="M92" s="182" t="s">
        <v>595</v>
      </c>
      <c r="O92" s="62">
        <f>_xlfn.IFNA(INDEX('WHT Rates'!$E$3:$E$55,MATCH($H92,'WHT Rates'!$A$3:$A$55,),1)/100,0)</f>
        <v>0.03</v>
      </c>
      <c r="P92" s="45">
        <f t="shared" si="2"/>
        <v>4.2498099672083214</v>
      </c>
    </row>
    <row r="93" spans="1:16" x14ac:dyDescent="0.35">
      <c r="A93" s="196">
        <v>92</v>
      </c>
      <c r="B93" s="195" t="s">
        <v>7</v>
      </c>
      <c r="C93" s="193" t="s">
        <v>352</v>
      </c>
      <c r="D93" s="194">
        <v>204</v>
      </c>
      <c r="E93" s="193" t="s">
        <v>324</v>
      </c>
      <c r="F93" s="192">
        <v>1</v>
      </c>
      <c r="G93" s="191" t="s">
        <v>335</v>
      </c>
      <c r="H93" s="191" t="s">
        <v>335</v>
      </c>
      <c r="I93" s="189">
        <v>2659276.548881935</v>
      </c>
      <c r="J93" s="189">
        <v>2393348.8939937414</v>
      </c>
      <c r="K93" s="190"/>
      <c r="L93" s="189">
        <v>2393348.8939937414</v>
      </c>
      <c r="M93" s="182" t="s">
        <v>595</v>
      </c>
      <c r="O93" s="62">
        <f>_xlfn.IFNA(INDEX('WHT Rates'!$E$3:$E$55,MATCH($H93,'WHT Rates'!$A$3:$A$55,),1)/100,0)</f>
        <v>0</v>
      </c>
      <c r="P93" s="45">
        <f t="shared" si="2"/>
        <v>0</v>
      </c>
    </row>
    <row r="94" spans="1:16" x14ac:dyDescent="0.35">
      <c r="A94" s="196">
        <v>93</v>
      </c>
      <c r="B94" s="195" t="s">
        <v>7</v>
      </c>
      <c r="C94" s="193" t="s">
        <v>352</v>
      </c>
      <c r="D94" s="194">
        <v>204</v>
      </c>
      <c r="E94" s="193" t="s">
        <v>324</v>
      </c>
      <c r="F94" s="192">
        <v>1</v>
      </c>
      <c r="G94" s="191" t="s">
        <v>351</v>
      </c>
      <c r="H94" s="191" t="s">
        <v>351</v>
      </c>
      <c r="I94" s="189">
        <v>10954.218336093334</v>
      </c>
      <c r="J94" s="189">
        <v>9858.7965024840014</v>
      </c>
      <c r="K94" s="190"/>
      <c r="L94" s="189">
        <v>9858.7965024840014</v>
      </c>
      <c r="M94" s="182" t="s">
        <v>595</v>
      </c>
      <c r="O94" s="62">
        <f>_xlfn.IFNA(INDEX('WHT Rates'!$E$3:$E$55,MATCH($H94,'WHT Rates'!$A$3:$A$55,),1)/100,0)</f>
        <v>0</v>
      </c>
      <c r="P94" s="45">
        <f t="shared" si="2"/>
        <v>0</v>
      </c>
    </row>
    <row r="95" spans="1:16" x14ac:dyDescent="0.35">
      <c r="A95" s="196">
        <v>94</v>
      </c>
      <c r="B95" s="195" t="s">
        <v>7</v>
      </c>
      <c r="C95" s="193" t="s">
        <v>352</v>
      </c>
      <c r="D95" s="194">
        <v>204</v>
      </c>
      <c r="E95" s="193" t="s">
        <v>324</v>
      </c>
      <c r="F95" s="192">
        <v>1</v>
      </c>
      <c r="G95" s="191" t="s">
        <v>137</v>
      </c>
      <c r="H95" s="191" t="s">
        <v>137</v>
      </c>
      <c r="I95" s="189">
        <v>2024633.497397338</v>
      </c>
      <c r="J95" s="189">
        <v>1822170.1476576042</v>
      </c>
      <c r="K95" s="190"/>
      <c r="L95" s="189">
        <v>1822170.1476576042</v>
      </c>
      <c r="M95" s="182" t="s">
        <v>595</v>
      </c>
      <c r="O95" s="62">
        <f>_xlfn.IFNA(INDEX('WHT Rates'!$E$3:$E$55,MATCH($H95,'WHT Rates'!$A$3:$A$55,),1)/100,0)</f>
        <v>0</v>
      </c>
      <c r="P95" s="45">
        <f t="shared" si="2"/>
        <v>0</v>
      </c>
    </row>
    <row r="96" spans="1:16" x14ac:dyDescent="0.35">
      <c r="A96" s="196">
        <v>95</v>
      </c>
      <c r="B96" s="195" t="s">
        <v>7</v>
      </c>
      <c r="C96" s="193" t="s">
        <v>349</v>
      </c>
      <c r="D96" s="194">
        <v>204</v>
      </c>
      <c r="E96" s="193" t="s">
        <v>324</v>
      </c>
      <c r="F96" s="192">
        <v>1</v>
      </c>
      <c r="G96" s="191" t="s">
        <v>344</v>
      </c>
      <c r="H96" s="191" t="s">
        <v>344</v>
      </c>
      <c r="I96" s="189">
        <v>18930.702745316063</v>
      </c>
      <c r="J96" s="189">
        <v>17037.632470784458</v>
      </c>
      <c r="K96" s="190"/>
      <c r="L96" s="189">
        <v>17037.632470784458</v>
      </c>
      <c r="M96" s="182" t="s">
        <v>595</v>
      </c>
      <c r="O96" s="62">
        <f>_xlfn.IFNA(INDEX('WHT Rates'!$E$3:$E$55,MATCH($H96,'WHT Rates'!$A$3:$A$55,),1)/100,0)</f>
        <v>0</v>
      </c>
      <c r="P96" s="45">
        <f t="shared" si="2"/>
        <v>0</v>
      </c>
    </row>
    <row r="97" spans="1:16" x14ac:dyDescent="0.35">
      <c r="A97" s="196">
        <v>96</v>
      </c>
      <c r="B97" s="195" t="s">
        <v>7</v>
      </c>
      <c r="C97" s="193" t="s">
        <v>349</v>
      </c>
      <c r="D97" s="194">
        <v>204</v>
      </c>
      <c r="E97" s="193" t="s">
        <v>324</v>
      </c>
      <c r="F97" s="192">
        <v>1</v>
      </c>
      <c r="G97" s="191" t="s">
        <v>343</v>
      </c>
      <c r="H97" s="191" t="s">
        <v>343</v>
      </c>
      <c r="I97" s="189">
        <v>1310.3640302944698</v>
      </c>
      <c r="J97" s="189">
        <v>1179.3276272650228</v>
      </c>
      <c r="K97" s="190"/>
      <c r="L97" s="189">
        <v>1179.3276272650228</v>
      </c>
      <c r="M97" s="182" t="s">
        <v>595</v>
      </c>
      <c r="O97" s="62">
        <f>_xlfn.IFNA(INDEX('WHT Rates'!$E$3:$E$55,MATCH($H97,'WHT Rates'!$A$3:$A$55,),1)/100,0)</f>
        <v>0</v>
      </c>
      <c r="P97" s="45">
        <f t="shared" si="2"/>
        <v>0</v>
      </c>
    </row>
    <row r="98" spans="1:16" x14ac:dyDescent="0.35">
      <c r="A98" s="196">
        <v>97</v>
      </c>
      <c r="B98" s="195" t="s">
        <v>7</v>
      </c>
      <c r="C98" s="193" t="s">
        <v>349</v>
      </c>
      <c r="D98" s="194">
        <v>204</v>
      </c>
      <c r="E98" s="193" t="s">
        <v>324</v>
      </c>
      <c r="F98" s="192">
        <v>1</v>
      </c>
      <c r="G98" s="191" t="s">
        <v>342</v>
      </c>
      <c r="H98" s="191" t="s">
        <v>342</v>
      </c>
      <c r="I98" s="189">
        <v>2477350.6982369176</v>
      </c>
      <c r="J98" s="189">
        <v>2229615.628413226</v>
      </c>
      <c r="K98" s="190"/>
      <c r="L98" s="189">
        <v>2229615.628413226</v>
      </c>
      <c r="M98" s="182" t="s">
        <v>595</v>
      </c>
      <c r="O98" s="62">
        <f>_xlfn.IFNA(INDEX('WHT Rates'!$E$3:$E$55,MATCH($H98,'WHT Rates'!$A$3:$A$55,),1)/100,0)</f>
        <v>0.1</v>
      </c>
      <c r="P98" s="45">
        <f t="shared" ref="P98:P127" si="3">L98*O98</f>
        <v>222961.56284132262</v>
      </c>
    </row>
    <row r="99" spans="1:16" x14ac:dyDescent="0.35">
      <c r="A99" s="196">
        <v>98</v>
      </c>
      <c r="B99" s="195" t="s">
        <v>7</v>
      </c>
      <c r="C99" s="193" t="s">
        <v>349</v>
      </c>
      <c r="D99" s="194">
        <v>204</v>
      </c>
      <c r="E99" s="193" t="s">
        <v>324</v>
      </c>
      <c r="F99" s="192">
        <v>1</v>
      </c>
      <c r="G99" s="191" t="s">
        <v>339</v>
      </c>
      <c r="H99" s="191" t="s">
        <v>339</v>
      </c>
      <c r="I99" s="189">
        <v>738.0957383891996</v>
      </c>
      <c r="J99" s="189">
        <v>664.28616455027964</v>
      </c>
      <c r="K99" s="190"/>
      <c r="L99" s="189">
        <v>664.28616455027964</v>
      </c>
      <c r="M99" s="182" t="s">
        <v>595</v>
      </c>
      <c r="O99" s="62">
        <f>_xlfn.IFNA(INDEX('WHT Rates'!$E$3:$E$55,MATCH($H99,'WHT Rates'!$A$3:$A$55,),1)/100,0)</f>
        <v>0</v>
      </c>
      <c r="P99" s="45">
        <f t="shared" si="3"/>
        <v>0</v>
      </c>
    </row>
    <row r="100" spans="1:16" x14ac:dyDescent="0.35">
      <c r="A100" s="196">
        <v>99</v>
      </c>
      <c r="B100" s="195" t="s">
        <v>7</v>
      </c>
      <c r="C100" s="193" t="s">
        <v>349</v>
      </c>
      <c r="D100" s="194">
        <v>204</v>
      </c>
      <c r="E100" s="193" t="s">
        <v>324</v>
      </c>
      <c r="F100" s="192">
        <v>1</v>
      </c>
      <c r="G100" s="191" t="s">
        <v>347</v>
      </c>
      <c r="H100" s="191" t="s">
        <v>347</v>
      </c>
      <c r="I100" s="189">
        <v>373608.52664606099</v>
      </c>
      <c r="J100" s="189">
        <v>336247.67398145492</v>
      </c>
      <c r="K100" s="190"/>
      <c r="L100" s="189">
        <v>336247.67398145492</v>
      </c>
      <c r="M100" s="182" t="s">
        <v>595</v>
      </c>
      <c r="O100" s="62">
        <f>_xlfn.IFNA(INDEX('WHT Rates'!$E$3:$E$55,MATCH($H100,'WHT Rates'!$A$3:$A$55,),1)/100,0)</f>
        <v>0.03</v>
      </c>
      <c r="P100" s="45">
        <f t="shared" si="3"/>
        <v>10087.430219443648</v>
      </c>
    </row>
    <row r="101" spans="1:16" x14ac:dyDescent="0.35">
      <c r="A101" s="196">
        <v>100</v>
      </c>
      <c r="B101" s="195" t="s">
        <v>7</v>
      </c>
      <c r="C101" s="193" t="s">
        <v>349</v>
      </c>
      <c r="D101" s="194">
        <v>204</v>
      </c>
      <c r="E101" s="193" t="s">
        <v>324</v>
      </c>
      <c r="F101" s="192">
        <v>1</v>
      </c>
      <c r="G101" s="191" t="s">
        <v>335</v>
      </c>
      <c r="H101" s="191" t="s">
        <v>335</v>
      </c>
      <c r="I101" s="189">
        <v>1347910.8412462822</v>
      </c>
      <c r="J101" s="189">
        <v>1213119.757121654</v>
      </c>
      <c r="K101" s="190"/>
      <c r="L101" s="189">
        <v>1213119.757121654</v>
      </c>
      <c r="M101" s="182" t="s">
        <v>595</v>
      </c>
      <c r="O101" s="62">
        <f>_xlfn.IFNA(INDEX('WHT Rates'!$E$3:$E$55,MATCH($H101,'WHT Rates'!$A$3:$A$55,),1)/100,0)</f>
        <v>0</v>
      </c>
      <c r="P101" s="45">
        <f t="shared" si="3"/>
        <v>0</v>
      </c>
    </row>
    <row r="102" spans="1:16" x14ac:dyDescent="0.35">
      <c r="A102" s="196">
        <v>101</v>
      </c>
      <c r="B102" s="195" t="s">
        <v>7</v>
      </c>
      <c r="C102" s="193" t="s">
        <v>349</v>
      </c>
      <c r="D102" s="194">
        <v>204</v>
      </c>
      <c r="E102" s="193" t="s">
        <v>324</v>
      </c>
      <c r="F102" s="192">
        <v>1</v>
      </c>
      <c r="G102" s="191" t="s">
        <v>334</v>
      </c>
      <c r="H102" s="191" t="s">
        <v>334</v>
      </c>
      <c r="I102" s="189">
        <v>202.88915139501543</v>
      </c>
      <c r="J102" s="189">
        <v>182.60023625551389</v>
      </c>
      <c r="K102" s="190"/>
      <c r="L102" s="189">
        <v>182.60023625551389</v>
      </c>
      <c r="M102" s="182" t="s">
        <v>595</v>
      </c>
      <c r="O102" s="62">
        <f>_xlfn.IFNA(INDEX('WHT Rates'!$E$3:$E$55,MATCH($H102,'WHT Rates'!$A$3:$A$55,),1)/100,0)</f>
        <v>0.1</v>
      </c>
      <c r="P102" s="45">
        <f t="shared" si="3"/>
        <v>18.260023625551391</v>
      </c>
    </row>
    <row r="103" spans="1:16" x14ac:dyDescent="0.35">
      <c r="A103" s="196">
        <v>102</v>
      </c>
      <c r="B103" s="195" t="s">
        <v>7</v>
      </c>
      <c r="C103" s="193" t="s">
        <v>349</v>
      </c>
      <c r="D103" s="194">
        <v>204</v>
      </c>
      <c r="E103" s="193" t="s">
        <v>324</v>
      </c>
      <c r="F103" s="192">
        <v>1</v>
      </c>
      <c r="G103" s="191" t="s">
        <v>333</v>
      </c>
      <c r="H103" s="191" t="s">
        <v>333</v>
      </c>
      <c r="I103" s="189">
        <v>15066.451907087881</v>
      </c>
      <c r="J103" s="189">
        <v>13559.806716379093</v>
      </c>
      <c r="K103" s="190"/>
      <c r="L103" s="189">
        <v>13559.806716379093</v>
      </c>
      <c r="M103" s="182" t="s">
        <v>595</v>
      </c>
      <c r="O103" s="62">
        <f>_xlfn.IFNA(INDEX('WHT Rates'!$E$3:$E$55,MATCH($H103,'WHT Rates'!$A$3:$A$55,),1)/100,0)</f>
        <v>0</v>
      </c>
      <c r="P103" s="45">
        <f t="shared" si="3"/>
        <v>0</v>
      </c>
    </row>
    <row r="104" spans="1:16" x14ac:dyDescent="0.35">
      <c r="A104" s="196">
        <v>103</v>
      </c>
      <c r="B104" s="195" t="s">
        <v>7</v>
      </c>
      <c r="C104" s="193" t="s">
        <v>349</v>
      </c>
      <c r="D104" s="194">
        <v>204</v>
      </c>
      <c r="E104" s="193" t="s">
        <v>324</v>
      </c>
      <c r="F104" s="192">
        <v>1</v>
      </c>
      <c r="G104" s="191" t="s">
        <v>523</v>
      </c>
      <c r="H104" s="191" t="s">
        <v>523</v>
      </c>
      <c r="I104" s="189">
        <v>669.09831629347843</v>
      </c>
      <c r="J104" s="189">
        <v>602.18848466413056</v>
      </c>
      <c r="K104" s="190"/>
      <c r="L104" s="189">
        <v>602.18848466413056</v>
      </c>
      <c r="M104" s="182" t="s">
        <v>595</v>
      </c>
      <c r="O104" s="62">
        <f>_xlfn.IFNA(INDEX('WHT Rates'!$E$3:$E$55,MATCH($H104,'WHT Rates'!$A$3:$A$55,),1)/100,0)</f>
        <v>0</v>
      </c>
      <c r="P104" s="45">
        <f t="shared" si="3"/>
        <v>0</v>
      </c>
    </row>
    <row r="105" spans="1:16" x14ac:dyDescent="0.35">
      <c r="A105" s="196">
        <v>104</v>
      </c>
      <c r="B105" s="195" t="s">
        <v>7</v>
      </c>
      <c r="C105" s="193" t="s">
        <v>349</v>
      </c>
      <c r="D105" s="194">
        <v>204</v>
      </c>
      <c r="E105" s="193" t="s">
        <v>324</v>
      </c>
      <c r="F105" s="192">
        <v>1</v>
      </c>
      <c r="G105" s="191" t="s">
        <v>351</v>
      </c>
      <c r="H105" s="191" t="s">
        <v>351</v>
      </c>
      <c r="I105" s="189">
        <v>4947.0663453324742</v>
      </c>
      <c r="J105" s="189">
        <v>4452.3597107992273</v>
      </c>
      <c r="K105" s="190"/>
      <c r="L105" s="189">
        <v>4452.3597107992273</v>
      </c>
      <c r="M105" s="182" t="s">
        <v>595</v>
      </c>
      <c r="O105" s="62">
        <f>_xlfn.IFNA(INDEX('WHT Rates'!$E$3:$E$55,MATCH($H105,'WHT Rates'!$A$3:$A$55,),1)/100,0)</f>
        <v>0</v>
      </c>
      <c r="P105" s="45">
        <f t="shared" si="3"/>
        <v>0</v>
      </c>
    </row>
    <row r="106" spans="1:16" x14ac:dyDescent="0.35">
      <c r="A106" s="196">
        <v>105</v>
      </c>
      <c r="B106" s="195" t="s">
        <v>7</v>
      </c>
      <c r="C106" s="193" t="s">
        <v>349</v>
      </c>
      <c r="D106" s="194">
        <v>204</v>
      </c>
      <c r="E106" s="193" t="s">
        <v>324</v>
      </c>
      <c r="F106" s="192">
        <v>1</v>
      </c>
      <c r="G106" s="191" t="s">
        <v>350</v>
      </c>
      <c r="H106" s="191" t="s">
        <v>350</v>
      </c>
      <c r="I106" s="189">
        <v>7115.4329869166158</v>
      </c>
      <c r="J106" s="189">
        <v>6403.8896882249546</v>
      </c>
      <c r="K106" s="190"/>
      <c r="L106" s="189">
        <v>6403.8896882249546</v>
      </c>
      <c r="M106" s="182" t="s">
        <v>595</v>
      </c>
      <c r="O106" s="62">
        <f>_xlfn.IFNA(INDEX('WHT Rates'!$E$3:$E$55,MATCH($H106,'WHT Rates'!$A$3:$A$55,),1)/100,0)</f>
        <v>0.1</v>
      </c>
      <c r="P106" s="45">
        <f t="shared" si="3"/>
        <v>640.38896882249549</v>
      </c>
    </row>
    <row r="107" spans="1:16" x14ac:dyDescent="0.35">
      <c r="A107" s="196">
        <v>106</v>
      </c>
      <c r="B107" s="195" t="s">
        <v>7</v>
      </c>
      <c r="C107" s="193" t="s">
        <v>349</v>
      </c>
      <c r="D107" s="194">
        <v>204</v>
      </c>
      <c r="E107" s="193" t="s">
        <v>324</v>
      </c>
      <c r="F107" s="192">
        <v>1</v>
      </c>
      <c r="G107" s="191" t="s">
        <v>327</v>
      </c>
      <c r="H107" s="191" t="s">
        <v>327</v>
      </c>
      <c r="I107" s="189">
        <v>31.162750781440064</v>
      </c>
      <c r="J107" s="189">
        <v>28.046475703296057</v>
      </c>
      <c r="K107" s="190"/>
      <c r="L107" s="189">
        <v>28.046475703296057</v>
      </c>
      <c r="M107" s="182" t="s">
        <v>595</v>
      </c>
      <c r="O107" s="62">
        <f>_xlfn.IFNA(INDEX('WHT Rates'!$E$3:$E$55,MATCH($H107,'WHT Rates'!$A$3:$A$55,),1)/100,0)</f>
        <v>0.1</v>
      </c>
      <c r="P107" s="45">
        <f t="shared" si="3"/>
        <v>2.8046475703296059</v>
      </c>
    </row>
    <row r="108" spans="1:16" x14ac:dyDescent="0.35">
      <c r="A108" s="196">
        <v>107</v>
      </c>
      <c r="B108" s="195" t="s">
        <v>7</v>
      </c>
      <c r="C108" s="193" t="s">
        <v>349</v>
      </c>
      <c r="D108" s="194">
        <v>204</v>
      </c>
      <c r="E108" s="193" t="s">
        <v>324</v>
      </c>
      <c r="F108" s="192">
        <v>1</v>
      </c>
      <c r="G108" s="191" t="s">
        <v>137</v>
      </c>
      <c r="H108" s="191" t="s">
        <v>137</v>
      </c>
      <c r="I108" s="189">
        <v>1542270.3985831998</v>
      </c>
      <c r="J108" s="189">
        <v>1388043.3587248798</v>
      </c>
      <c r="K108" s="190"/>
      <c r="L108" s="189">
        <v>1388043.3587248798</v>
      </c>
      <c r="M108" s="182" t="s">
        <v>595</v>
      </c>
      <c r="O108" s="62">
        <f>_xlfn.IFNA(INDEX('WHT Rates'!$E$3:$E$55,MATCH($H108,'WHT Rates'!$A$3:$A$55,),1)/100,0)</f>
        <v>0</v>
      </c>
      <c r="P108" s="45">
        <f t="shared" si="3"/>
        <v>0</v>
      </c>
    </row>
    <row r="109" spans="1:16" x14ac:dyDescent="0.35">
      <c r="A109" s="196">
        <v>108</v>
      </c>
      <c r="B109" s="195" t="s">
        <v>7</v>
      </c>
      <c r="C109" s="193" t="s">
        <v>346</v>
      </c>
      <c r="D109" s="194">
        <v>204</v>
      </c>
      <c r="E109" s="193" t="s">
        <v>324</v>
      </c>
      <c r="F109" s="192">
        <v>1</v>
      </c>
      <c r="G109" s="191" t="s">
        <v>345</v>
      </c>
      <c r="H109" s="191" t="s">
        <v>345</v>
      </c>
      <c r="I109" s="189">
        <v>46.589105903788777</v>
      </c>
      <c r="J109" s="189">
        <v>41.930195313409904</v>
      </c>
      <c r="K109" s="190"/>
      <c r="L109" s="189">
        <v>41.930195313409904</v>
      </c>
      <c r="M109" s="182" t="s">
        <v>595</v>
      </c>
      <c r="O109" s="62">
        <f>_xlfn.IFNA(INDEX('WHT Rates'!$E$3:$E$55,MATCH($H109,'WHT Rates'!$A$3:$A$55,),1)/100,0)</f>
        <v>0.1</v>
      </c>
      <c r="P109" s="45">
        <f t="shared" si="3"/>
        <v>4.1930195313409904</v>
      </c>
    </row>
    <row r="110" spans="1:16" x14ac:dyDescent="0.35">
      <c r="A110" s="196">
        <v>109</v>
      </c>
      <c r="B110" s="195" t="s">
        <v>7</v>
      </c>
      <c r="C110" s="193" t="s">
        <v>346</v>
      </c>
      <c r="D110" s="194">
        <v>204</v>
      </c>
      <c r="E110" s="193" t="s">
        <v>324</v>
      </c>
      <c r="F110" s="192">
        <v>1</v>
      </c>
      <c r="G110" s="191" t="s">
        <v>343</v>
      </c>
      <c r="H110" s="191" t="s">
        <v>343</v>
      </c>
      <c r="I110" s="189">
        <v>4078.6060335283141</v>
      </c>
      <c r="J110" s="189">
        <v>3670.7454301754829</v>
      </c>
      <c r="K110" s="190"/>
      <c r="L110" s="189">
        <v>3670.7454301754829</v>
      </c>
      <c r="M110" s="182" t="s">
        <v>595</v>
      </c>
      <c r="O110" s="62">
        <f>_xlfn.IFNA(INDEX('WHT Rates'!$E$3:$E$55,MATCH($H110,'WHT Rates'!$A$3:$A$55,),1)/100,0)</f>
        <v>0</v>
      </c>
      <c r="P110" s="45">
        <f t="shared" si="3"/>
        <v>0</v>
      </c>
    </row>
    <row r="111" spans="1:16" x14ac:dyDescent="0.35">
      <c r="A111" s="196">
        <v>110</v>
      </c>
      <c r="B111" s="195" t="s">
        <v>7</v>
      </c>
      <c r="C111" s="193" t="s">
        <v>346</v>
      </c>
      <c r="D111" s="194">
        <v>204</v>
      </c>
      <c r="E111" s="193" t="s">
        <v>324</v>
      </c>
      <c r="F111" s="192">
        <v>1</v>
      </c>
      <c r="G111" s="191" t="s">
        <v>348</v>
      </c>
      <c r="H111" s="191" t="s">
        <v>348</v>
      </c>
      <c r="I111" s="189">
        <v>4480.2992497971172</v>
      </c>
      <c r="J111" s="189">
        <v>4032.2693248174055</v>
      </c>
      <c r="K111" s="190"/>
      <c r="L111" s="189">
        <v>4032.2693248174055</v>
      </c>
      <c r="M111" s="182" t="s">
        <v>595</v>
      </c>
      <c r="O111" s="62">
        <f>_xlfn.IFNA(INDEX('WHT Rates'!$E$3:$E$55,MATCH($H111,'WHT Rates'!$A$3:$A$55,),1)/100,0)</f>
        <v>0</v>
      </c>
      <c r="P111" s="45">
        <f t="shared" si="3"/>
        <v>0</v>
      </c>
    </row>
    <row r="112" spans="1:16" x14ac:dyDescent="0.35">
      <c r="A112" s="196">
        <v>111</v>
      </c>
      <c r="B112" s="195" t="s">
        <v>7</v>
      </c>
      <c r="C112" s="193" t="s">
        <v>346</v>
      </c>
      <c r="D112" s="194">
        <v>204</v>
      </c>
      <c r="E112" s="193" t="s">
        <v>324</v>
      </c>
      <c r="F112" s="192">
        <v>1</v>
      </c>
      <c r="G112" s="191" t="s">
        <v>341</v>
      </c>
      <c r="H112" s="191" t="s">
        <v>341</v>
      </c>
      <c r="I112" s="189">
        <v>382.99613511691541</v>
      </c>
      <c r="J112" s="189">
        <v>344.69652160522389</v>
      </c>
      <c r="K112" s="190"/>
      <c r="L112" s="189">
        <v>344.69652160522389</v>
      </c>
      <c r="M112" s="182" t="s">
        <v>595</v>
      </c>
      <c r="O112" s="62">
        <f>_xlfn.IFNA(INDEX('WHT Rates'!$E$3:$E$55,MATCH($H112,'WHT Rates'!$A$3:$A$55,),1)/100,0)</f>
        <v>0</v>
      </c>
      <c r="P112" s="45">
        <f t="shared" si="3"/>
        <v>0</v>
      </c>
    </row>
    <row r="113" spans="1:16" x14ac:dyDescent="0.35">
      <c r="A113" s="196">
        <v>112</v>
      </c>
      <c r="B113" s="195" t="s">
        <v>7</v>
      </c>
      <c r="C113" s="193" t="s">
        <v>346</v>
      </c>
      <c r="D113" s="194">
        <v>204</v>
      </c>
      <c r="E113" s="193" t="s">
        <v>324</v>
      </c>
      <c r="F113" s="192">
        <v>1</v>
      </c>
      <c r="G113" s="191" t="s">
        <v>340</v>
      </c>
      <c r="H113" s="191" t="s">
        <v>340</v>
      </c>
      <c r="I113" s="189">
        <v>2096.3081325746793</v>
      </c>
      <c r="J113" s="189">
        <v>1886.6773193172114</v>
      </c>
      <c r="K113" s="190"/>
      <c r="L113" s="189">
        <v>1886.6773193172114</v>
      </c>
      <c r="M113" s="182" t="s">
        <v>595</v>
      </c>
      <c r="O113" s="62">
        <f>_xlfn.IFNA(INDEX('WHT Rates'!$E$3:$E$55,MATCH($H113,'WHT Rates'!$A$3:$A$55,),1)/100,0)</f>
        <v>0</v>
      </c>
      <c r="P113" s="45">
        <f t="shared" si="3"/>
        <v>0</v>
      </c>
    </row>
    <row r="114" spans="1:16" x14ac:dyDescent="0.35">
      <c r="A114" s="196">
        <v>113</v>
      </c>
      <c r="B114" s="195" t="s">
        <v>7</v>
      </c>
      <c r="C114" s="193" t="s">
        <v>346</v>
      </c>
      <c r="D114" s="194">
        <v>204</v>
      </c>
      <c r="E114" s="193" t="s">
        <v>324</v>
      </c>
      <c r="F114" s="192">
        <v>1</v>
      </c>
      <c r="G114" s="191" t="s">
        <v>339</v>
      </c>
      <c r="H114" s="191" t="s">
        <v>339</v>
      </c>
      <c r="I114" s="189">
        <v>60632.210545759837</v>
      </c>
      <c r="J114" s="189">
        <v>54568.989491183856</v>
      </c>
      <c r="K114" s="190"/>
      <c r="L114" s="189">
        <v>54568.989491183856</v>
      </c>
      <c r="M114" s="182" t="s">
        <v>595</v>
      </c>
      <c r="O114" s="62">
        <f>_xlfn.IFNA(INDEX('WHT Rates'!$E$3:$E$55,MATCH($H114,'WHT Rates'!$A$3:$A$55,),1)/100,0)</f>
        <v>0</v>
      </c>
      <c r="P114" s="45">
        <f t="shared" si="3"/>
        <v>0</v>
      </c>
    </row>
    <row r="115" spans="1:16" x14ac:dyDescent="0.35">
      <c r="A115" s="196">
        <v>114</v>
      </c>
      <c r="B115" s="195" t="s">
        <v>7</v>
      </c>
      <c r="C115" s="193" t="s">
        <v>346</v>
      </c>
      <c r="D115" s="194">
        <v>204</v>
      </c>
      <c r="E115" s="193" t="s">
        <v>324</v>
      </c>
      <c r="F115" s="192">
        <v>1</v>
      </c>
      <c r="G115" s="191" t="s">
        <v>347</v>
      </c>
      <c r="H115" s="191" t="s">
        <v>347</v>
      </c>
      <c r="I115" s="189">
        <v>351.07204148721559</v>
      </c>
      <c r="J115" s="189">
        <v>315.96483733849402</v>
      </c>
      <c r="K115" s="190"/>
      <c r="L115" s="189">
        <v>315.96483733849402</v>
      </c>
      <c r="M115" s="182" t="s">
        <v>595</v>
      </c>
      <c r="O115" s="62">
        <f>_xlfn.IFNA(INDEX('WHT Rates'!$E$3:$E$55,MATCH($H115,'WHT Rates'!$A$3:$A$55,),1)/100,0)</f>
        <v>0.03</v>
      </c>
      <c r="P115" s="45">
        <f t="shared" si="3"/>
        <v>9.4789451201548207</v>
      </c>
    </row>
    <row r="116" spans="1:16" x14ac:dyDescent="0.35">
      <c r="A116" s="196">
        <v>115</v>
      </c>
      <c r="B116" s="195" t="s">
        <v>7</v>
      </c>
      <c r="C116" s="193" t="s">
        <v>346</v>
      </c>
      <c r="D116" s="194">
        <v>204</v>
      </c>
      <c r="E116" s="193" t="s">
        <v>324</v>
      </c>
      <c r="F116" s="192">
        <v>1</v>
      </c>
      <c r="G116" s="191" t="s">
        <v>337</v>
      </c>
      <c r="H116" s="191" t="s">
        <v>337</v>
      </c>
      <c r="I116" s="189">
        <v>908.81088972340683</v>
      </c>
      <c r="J116" s="189">
        <v>817.92980075106618</v>
      </c>
      <c r="K116" s="190"/>
      <c r="L116" s="189">
        <v>817.92980075106618</v>
      </c>
      <c r="M116" s="182" t="s">
        <v>595</v>
      </c>
      <c r="O116" s="62">
        <f>_xlfn.IFNA(INDEX('WHT Rates'!$E$3:$E$55,MATCH($H116,'WHT Rates'!$A$3:$A$55,),1)/100,0)</f>
        <v>0</v>
      </c>
      <c r="P116" s="45">
        <f t="shared" si="3"/>
        <v>0</v>
      </c>
    </row>
    <row r="117" spans="1:16" x14ac:dyDescent="0.35">
      <c r="A117" s="196">
        <v>116</v>
      </c>
      <c r="B117" s="195" t="s">
        <v>7</v>
      </c>
      <c r="C117" s="193" t="s">
        <v>346</v>
      </c>
      <c r="D117" s="194">
        <v>204</v>
      </c>
      <c r="E117" s="193" t="s">
        <v>324</v>
      </c>
      <c r="F117" s="192">
        <v>1</v>
      </c>
      <c r="G117" s="191" t="s">
        <v>336</v>
      </c>
      <c r="H117" s="191" t="s">
        <v>336</v>
      </c>
      <c r="I117" s="189">
        <v>4071.7312938226237</v>
      </c>
      <c r="J117" s="189">
        <v>3664.5581644403615</v>
      </c>
      <c r="K117" s="190"/>
      <c r="L117" s="189">
        <v>3664.5581644403615</v>
      </c>
      <c r="M117" s="182" t="s">
        <v>595</v>
      </c>
      <c r="O117" s="62">
        <f>_xlfn.IFNA(INDEX('WHT Rates'!$E$3:$E$55,MATCH($H117,'WHT Rates'!$A$3:$A$55,),1)/100,0)</f>
        <v>0.05</v>
      </c>
      <c r="P117" s="45">
        <f t="shared" si="3"/>
        <v>183.22790822201807</v>
      </c>
    </row>
    <row r="118" spans="1:16" x14ac:dyDescent="0.35">
      <c r="A118" s="196">
        <v>117</v>
      </c>
      <c r="B118" s="195" t="s">
        <v>7</v>
      </c>
      <c r="C118" s="193" t="s">
        <v>346</v>
      </c>
      <c r="D118" s="194">
        <v>204</v>
      </c>
      <c r="E118" s="193" t="s">
        <v>324</v>
      </c>
      <c r="F118" s="192">
        <v>1</v>
      </c>
      <c r="G118" s="191" t="s">
        <v>335</v>
      </c>
      <c r="H118" s="191" t="s">
        <v>335</v>
      </c>
      <c r="I118" s="189">
        <v>434294.00236952701</v>
      </c>
      <c r="J118" s="189">
        <v>390864.60213257431</v>
      </c>
      <c r="K118" s="190"/>
      <c r="L118" s="189">
        <v>390864.60213257431</v>
      </c>
      <c r="M118" s="182" t="s">
        <v>595</v>
      </c>
      <c r="O118" s="62">
        <f>_xlfn.IFNA(INDEX('WHT Rates'!$E$3:$E$55,MATCH($H118,'WHT Rates'!$A$3:$A$55,),1)/100,0)</f>
        <v>0</v>
      </c>
      <c r="P118" s="45">
        <f t="shared" si="3"/>
        <v>0</v>
      </c>
    </row>
    <row r="119" spans="1:16" x14ac:dyDescent="0.35">
      <c r="A119" s="196">
        <v>118</v>
      </c>
      <c r="B119" s="195" t="s">
        <v>7</v>
      </c>
      <c r="C119" s="193" t="s">
        <v>346</v>
      </c>
      <c r="D119" s="194">
        <v>204</v>
      </c>
      <c r="E119" s="193" t="s">
        <v>324</v>
      </c>
      <c r="F119" s="192">
        <v>1</v>
      </c>
      <c r="G119" s="191" t="s">
        <v>334</v>
      </c>
      <c r="H119" s="191" t="s">
        <v>334</v>
      </c>
      <c r="I119" s="189">
        <v>6247.6726384741969</v>
      </c>
      <c r="J119" s="189">
        <v>5622.9053746267773</v>
      </c>
      <c r="K119" s="190"/>
      <c r="L119" s="189">
        <v>5622.9053746267773</v>
      </c>
      <c r="M119" s="182" t="s">
        <v>595</v>
      </c>
      <c r="O119" s="62">
        <f>_xlfn.IFNA(INDEX('WHT Rates'!$E$3:$E$55,MATCH($H119,'WHT Rates'!$A$3:$A$55,),1)/100,0)</f>
        <v>0.1</v>
      </c>
      <c r="P119" s="45">
        <f t="shared" si="3"/>
        <v>562.29053746267778</v>
      </c>
    </row>
    <row r="120" spans="1:16" x14ac:dyDescent="0.35">
      <c r="A120" s="196">
        <v>119</v>
      </c>
      <c r="B120" s="195" t="s">
        <v>7</v>
      </c>
      <c r="C120" s="193" t="s">
        <v>346</v>
      </c>
      <c r="D120" s="194">
        <v>204</v>
      </c>
      <c r="E120" s="193" t="s">
        <v>324</v>
      </c>
      <c r="F120" s="192">
        <v>1</v>
      </c>
      <c r="G120" s="191" t="s">
        <v>333</v>
      </c>
      <c r="H120" s="191" t="s">
        <v>333</v>
      </c>
      <c r="I120" s="189">
        <v>1027.4629524255372</v>
      </c>
      <c r="J120" s="189">
        <v>924.71665718298345</v>
      </c>
      <c r="K120" s="190"/>
      <c r="L120" s="189">
        <v>924.71665718298345</v>
      </c>
      <c r="M120" s="182" t="s">
        <v>595</v>
      </c>
      <c r="O120" s="62">
        <f>_xlfn.IFNA(INDEX('WHT Rates'!$E$3:$E$55,MATCH($H120,'WHT Rates'!$A$3:$A$55,),1)/100,0)</f>
        <v>0</v>
      </c>
      <c r="P120" s="45">
        <f t="shared" si="3"/>
        <v>0</v>
      </c>
    </row>
    <row r="121" spans="1:16" x14ac:dyDescent="0.35">
      <c r="A121" s="196">
        <v>120</v>
      </c>
      <c r="B121" s="195" t="s">
        <v>7</v>
      </c>
      <c r="C121" s="193" t="s">
        <v>346</v>
      </c>
      <c r="D121" s="194">
        <v>204</v>
      </c>
      <c r="E121" s="193" t="s">
        <v>324</v>
      </c>
      <c r="F121" s="192">
        <v>1</v>
      </c>
      <c r="G121" s="191" t="s">
        <v>331</v>
      </c>
      <c r="H121" s="191" t="s">
        <v>331</v>
      </c>
      <c r="I121" s="189">
        <v>355.0506182907713</v>
      </c>
      <c r="J121" s="189">
        <v>319.54555646169416</v>
      </c>
      <c r="K121" s="190"/>
      <c r="L121" s="189">
        <v>319.54555646169416</v>
      </c>
      <c r="M121" s="182" t="s">
        <v>595</v>
      </c>
      <c r="O121" s="62">
        <f>_xlfn.IFNA(INDEX('WHT Rates'!$E$3:$E$55,MATCH($H121,'WHT Rates'!$A$3:$A$55,),1)/100,0)</f>
        <v>0</v>
      </c>
      <c r="P121" s="45">
        <f t="shared" si="3"/>
        <v>0</v>
      </c>
    </row>
    <row r="122" spans="1:16" x14ac:dyDescent="0.35">
      <c r="A122" s="196">
        <v>121</v>
      </c>
      <c r="B122" s="195" t="s">
        <v>7</v>
      </c>
      <c r="C122" s="193" t="s">
        <v>346</v>
      </c>
      <c r="D122" s="194">
        <v>204</v>
      </c>
      <c r="E122" s="193" t="s">
        <v>324</v>
      </c>
      <c r="F122" s="192">
        <v>1</v>
      </c>
      <c r="G122" s="191" t="s">
        <v>330</v>
      </c>
      <c r="H122" s="191" t="s">
        <v>330</v>
      </c>
      <c r="I122" s="189">
        <v>95070.526551038376</v>
      </c>
      <c r="J122" s="189">
        <v>85563.473895934541</v>
      </c>
      <c r="K122" s="190"/>
      <c r="L122" s="189">
        <v>85563.473895934541</v>
      </c>
      <c r="M122" s="182" t="s">
        <v>595</v>
      </c>
      <c r="O122" s="62">
        <f>_xlfn.IFNA(INDEX('WHT Rates'!$E$3:$E$55,MATCH($H122,'WHT Rates'!$A$3:$A$55,),1)/100,0)</f>
        <v>0.06</v>
      </c>
      <c r="P122" s="45">
        <f t="shared" si="3"/>
        <v>5133.8084337560722</v>
      </c>
    </row>
    <row r="123" spans="1:16" x14ac:dyDescent="0.35">
      <c r="A123" s="196">
        <v>122</v>
      </c>
      <c r="B123" s="195" t="s">
        <v>7</v>
      </c>
      <c r="C123" s="193" t="s">
        <v>346</v>
      </c>
      <c r="D123" s="194">
        <v>204</v>
      </c>
      <c r="E123" s="193" t="s">
        <v>324</v>
      </c>
      <c r="F123" s="192">
        <v>1</v>
      </c>
      <c r="G123" s="191" t="s">
        <v>329</v>
      </c>
      <c r="H123" s="191" t="s">
        <v>329</v>
      </c>
      <c r="I123" s="189">
        <v>319.6477607197321</v>
      </c>
      <c r="J123" s="189">
        <v>287.68298464775893</v>
      </c>
      <c r="K123" s="190"/>
      <c r="L123" s="189">
        <v>287.68298464775893</v>
      </c>
      <c r="M123" s="182" t="s">
        <v>595</v>
      </c>
      <c r="O123" s="62">
        <f>_xlfn.IFNA(INDEX('WHT Rates'!$E$3:$E$55,MATCH($H123,'WHT Rates'!$A$3:$A$55,),1)/100,0)</f>
        <v>0</v>
      </c>
      <c r="P123" s="45">
        <f t="shared" si="3"/>
        <v>0</v>
      </c>
    </row>
    <row r="124" spans="1:16" x14ac:dyDescent="0.35">
      <c r="A124" s="196">
        <v>123</v>
      </c>
      <c r="B124" s="195" t="s">
        <v>7</v>
      </c>
      <c r="C124" s="193" t="s">
        <v>346</v>
      </c>
      <c r="D124" s="194">
        <v>204</v>
      </c>
      <c r="E124" s="193" t="s">
        <v>324</v>
      </c>
      <c r="F124" s="192">
        <v>1</v>
      </c>
      <c r="G124" s="191" t="s">
        <v>327</v>
      </c>
      <c r="H124" s="191" t="s">
        <v>327</v>
      </c>
      <c r="I124" s="189">
        <v>3075.7786127495501</v>
      </c>
      <c r="J124" s="189">
        <v>2768.2007514745951</v>
      </c>
      <c r="K124" s="190"/>
      <c r="L124" s="189">
        <v>2768.2007514745951</v>
      </c>
      <c r="M124" s="182" t="s">
        <v>595</v>
      </c>
      <c r="O124" s="62">
        <f>_xlfn.IFNA(INDEX('WHT Rates'!$E$3:$E$55,MATCH($H124,'WHT Rates'!$A$3:$A$55,),1)/100,0)</f>
        <v>0.1</v>
      </c>
      <c r="P124" s="45">
        <f t="shared" si="3"/>
        <v>276.82007514745953</v>
      </c>
    </row>
    <row r="125" spans="1:16" x14ac:dyDescent="0.35">
      <c r="A125" s="196">
        <v>124</v>
      </c>
      <c r="B125" s="195" t="s">
        <v>7</v>
      </c>
      <c r="C125" s="193" t="s">
        <v>346</v>
      </c>
      <c r="D125" s="194">
        <v>204</v>
      </c>
      <c r="E125" s="193" t="s">
        <v>324</v>
      </c>
      <c r="F125" s="192">
        <v>1</v>
      </c>
      <c r="G125" s="191" t="s">
        <v>599</v>
      </c>
      <c r="H125" s="191" t="s">
        <v>599</v>
      </c>
      <c r="I125" s="189">
        <v>305.40890592403497</v>
      </c>
      <c r="J125" s="189">
        <v>274.86801533163145</v>
      </c>
      <c r="K125" s="190"/>
      <c r="L125" s="189">
        <v>274.86801533163145</v>
      </c>
      <c r="M125" s="182" t="s">
        <v>595</v>
      </c>
      <c r="O125" s="62">
        <f>_xlfn.IFNA(INDEX('WHT Rates'!$E$3:$E$55,MATCH($H125,'WHT Rates'!$A$3:$A$55,),1)/100,0)</f>
        <v>0</v>
      </c>
      <c r="P125" s="45">
        <f t="shared" si="3"/>
        <v>0</v>
      </c>
    </row>
    <row r="126" spans="1:16" x14ac:dyDescent="0.35">
      <c r="A126" s="196">
        <v>125</v>
      </c>
      <c r="B126" s="195" t="s">
        <v>7</v>
      </c>
      <c r="C126" s="193" t="s">
        <v>346</v>
      </c>
      <c r="D126" s="194">
        <v>204</v>
      </c>
      <c r="E126" s="193" t="s">
        <v>324</v>
      </c>
      <c r="F126" s="192">
        <v>1</v>
      </c>
      <c r="G126" s="191" t="s">
        <v>137</v>
      </c>
      <c r="H126" s="191" t="s">
        <v>137</v>
      </c>
      <c r="I126" s="189">
        <v>603302.99748693558</v>
      </c>
      <c r="J126" s="189">
        <v>542972.69773824199</v>
      </c>
      <c r="K126" s="190"/>
      <c r="L126" s="189">
        <v>542972.69773824199</v>
      </c>
      <c r="M126" s="182" t="s">
        <v>595</v>
      </c>
      <c r="O126" s="62">
        <f>_xlfn.IFNA(INDEX('WHT Rates'!$E$3:$E$55,MATCH($H126,'WHT Rates'!$A$3:$A$55,),1)/100,0)</f>
        <v>0</v>
      </c>
      <c r="P126" s="45">
        <f t="shared" si="3"/>
        <v>0</v>
      </c>
    </row>
    <row r="127" spans="1:16" x14ac:dyDescent="0.35">
      <c r="A127" s="196">
        <v>126</v>
      </c>
      <c r="B127" s="195" t="s">
        <v>7</v>
      </c>
      <c r="C127" s="193" t="s">
        <v>346</v>
      </c>
      <c r="D127" s="194">
        <v>204</v>
      </c>
      <c r="E127" s="193" t="s">
        <v>324</v>
      </c>
      <c r="F127" s="192">
        <v>1</v>
      </c>
      <c r="G127" s="191" t="s">
        <v>365</v>
      </c>
      <c r="H127" s="191" t="s">
        <v>365</v>
      </c>
      <c r="I127" s="189">
        <v>16064.701782160813</v>
      </c>
      <c r="J127" s="189">
        <v>14458.231603944732</v>
      </c>
      <c r="K127" s="190"/>
      <c r="L127" s="189">
        <v>14458.231603944732</v>
      </c>
      <c r="M127" s="182" t="s">
        <v>595</v>
      </c>
      <c r="O127" s="62">
        <f>_xlfn.IFNA(INDEX('WHT Rates'!$E$3:$E$55,MATCH($H127,'WHT Rates'!$A$3:$A$55,),1)/100,0)</f>
        <v>0.05</v>
      </c>
      <c r="P127" s="45">
        <f t="shared" si="3"/>
        <v>722.91158019723662</v>
      </c>
    </row>
    <row r="128" spans="1:16" x14ac:dyDescent="0.35">
      <c r="A128" s="196"/>
      <c r="B128" s="195"/>
      <c r="C128" s="193"/>
      <c r="D128" s="194"/>
      <c r="E128" s="193"/>
      <c r="F128" s="192"/>
      <c r="G128" s="191"/>
      <c r="H128" s="191"/>
      <c r="I128" s="189"/>
      <c r="J128" s="189"/>
      <c r="K128" s="190"/>
      <c r="L128" s="189"/>
      <c r="M128" s="182"/>
    </row>
    <row r="129" spans="9:16" x14ac:dyDescent="0.35">
      <c r="P129" s="232">
        <f>SUM('SoldQtr 2020Q4 New Est.'!P2:P128)</f>
        <v>742913.7401218781</v>
      </c>
    </row>
    <row r="130" spans="9:16" x14ac:dyDescent="0.35">
      <c r="I130" s="188" t="s">
        <v>652</v>
      </c>
      <c r="J130" s="187">
        <v>40313057.612678565</v>
      </c>
      <c r="K130" s="187"/>
      <c r="L130" s="187"/>
    </row>
    <row r="131" spans="9:16" x14ac:dyDescent="0.35">
      <c r="I131" s="188" t="s">
        <v>653</v>
      </c>
      <c r="J131" s="187">
        <v>210333.90320290576</v>
      </c>
      <c r="K131" s="187"/>
      <c r="L131" s="187"/>
    </row>
    <row r="132" spans="9:16" x14ac:dyDescent="0.35">
      <c r="I132" s="188" t="s">
        <v>643</v>
      </c>
      <c r="J132" s="187">
        <v>29523.21277551019</v>
      </c>
      <c r="K132" s="187"/>
      <c r="L132" s="187"/>
    </row>
    <row r="133" spans="9:16" x14ac:dyDescent="0.35">
      <c r="I133" s="188" t="s">
        <v>616</v>
      </c>
      <c r="J133" s="203">
        <v>40552914.728656985</v>
      </c>
      <c r="K133" s="187"/>
      <c r="L133" s="187"/>
    </row>
    <row r="134" spans="9:16" x14ac:dyDescent="0.35">
      <c r="I134" s="182"/>
      <c r="J134" s="187"/>
      <c r="K134" s="187"/>
      <c r="L134" s="187"/>
    </row>
    <row r="135" spans="9:16" x14ac:dyDescent="0.35">
      <c r="I135" s="182"/>
      <c r="J135" s="187"/>
      <c r="K135" s="187"/>
      <c r="L135" s="187"/>
    </row>
    <row r="136" spans="9:16" x14ac:dyDescent="0.35">
      <c r="I136" s="182"/>
      <c r="J136" s="187"/>
      <c r="K136" s="187"/>
      <c r="L136" s="187"/>
    </row>
    <row r="137" spans="9:16" x14ac:dyDescent="0.35">
      <c r="I137" s="188" t="s">
        <v>652</v>
      </c>
      <c r="J137" s="182"/>
      <c r="K137" s="187"/>
      <c r="L137" s="187"/>
    </row>
    <row r="138" spans="9:16" x14ac:dyDescent="0.35">
      <c r="I138" s="186" t="s">
        <v>597</v>
      </c>
      <c r="J138" s="182" t="s">
        <v>596</v>
      </c>
      <c r="K138" s="182"/>
      <c r="L138" s="182"/>
    </row>
    <row r="139" spans="9:16" x14ac:dyDescent="0.35">
      <c r="I139" s="185" t="s">
        <v>368</v>
      </c>
      <c r="J139" s="184">
        <v>138.47264999999999</v>
      </c>
      <c r="K139" s="182"/>
      <c r="L139" s="182"/>
    </row>
    <row r="140" spans="9:16" x14ac:dyDescent="0.35">
      <c r="I140" s="185" t="s">
        <v>367</v>
      </c>
      <c r="J140" s="184">
        <v>1206.6539400000001</v>
      </c>
      <c r="K140" s="182"/>
      <c r="L140" s="182"/>
    </row>
    <row r="141" spans="9:16" x14ac:dyDescent="0.35">
      <c r="I141" s="185" t="s">
        <v>481</v>
      </c>
      <c r="J141" s="184">
        <v>19530.096750000001</v>
      </c>
      <c r="K141" s="182"/>
      <c r="L141" s="182"/>
    </row>
    <row r="142" spans="9:16" x14ac:dyDescent="0.35">
      <c r="I142" s="185" t="s">
        <v>366</v>
      </c>
      <c r="J142" s="184">
        <v>240185.5741323214</v>
      </c>
      <c r="K142" s="182"/>
      <c r="L142" s="182"/>
    </row>
    <row r="143" spans="9:16" x14ac:dyDescent="0.35">
      <c r="I143" s="185" t="s">
        <v>324</v>
      </c>
      <c r="J143" s="184">
        <v>40049610.089546241</v>
      </c>
      <c r="K143" s="182"/>
      <c r="L143" s="182"/>
    </row>
    <row r="144" spans="9:16" x14ac:dyDescent="0.35">
      <c r="I144" s="185" t="s">
        <v>642</v>
      </c>
      <c r="J144" s="184">
        <v>2386.7256600000001</v>
      </c>
      <c r="K144" s="182"/>
      <c r="L144" s="182"/>
    </row>
    <row r="145" spans="3:10" x14ac:dyDescent="0.35">
      <c r="C145" s="182"/>
      <c r="D145" s="182"/>
      <c r="E145" s="182"/>
      <c r="F145" s="182"/>
      <c r="G145" s="182"/>
      <c r="H145" s="182"/>
      <c r="I145" s="185" t="s">
        <v>521</v>
      </c>
      <c r="J145" s="184">
        <v>40313057.612678565</v>
      </c>
    </row>
    <row r="148" spans="3:10" x14ac:dyDescent="0.35">
      <c r="C148" s="183"/>
      <c r="D148" s="182"/>
      <c r="E148" s="182"/>
      <c r="F148" s="182"/>
      <c r="G148" s="182"/>
      <c r="H148" s="182"/>
      <c r="I148" s="182"/>
      <c r="J148" s="182"/>
    </row>
    <row r="149" spans="3:10" x14ac:dyDescent="0.35">
      <c r="C149" s="183"/>
      <c r="D149" s="182"/>
      <c r="E149" s="182"/>
      <c r="F149" s="182"/>
      <c r="G149" s="182"/>
      <c r="H149" s="182"/>
      <c r="I149" s="182"/>
      <c r="J149" s="182"/>
    </row>
    <row r="150" spans="3:10" x14ac:dyDescent="0.35">
      <c r="C150" s="183"/>
      <c r="D150" s="182"/>
      <c r="E150" s="182"/>
      <c r="F150" s="182"/>
      <c r="G150" s="182"/>
      <c r="H150" s="182"/>
      <c r="I150" s="182"/>
      <c r="J150" s="182"/>
    </row>
  </sheetData>
  <pageMargins left="0.7" right="0.7" top="0.75" bottom="0.75" header="0.3" footer="0.3"/>
  <customProperties>
    <customPr name="_pios_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17AFF-BE82-46A3-837C-71C9A4060FDA}">
  <dimension ref="A1:P30"/>
  <sheetViews>
    <sheetView workbookViewId="0">
      <selection activeCell="H33" sqref="H33"/>
    </sheetView>
  </sheetViews>
  <sheetFormatPr defaultRowHeight="14.5" x14ac:dyDescent="0.35"/>
  <cols>
    <col min="1" max="1" width="3.36328125" bestFit="1" customWidth="1"/>
    <col min="2" max="2" width="18.81640625" bestFit="1" customWidth="1"/>
    <col min="3" max="3" width="6.08984375" bestFit="1" customWidth="1"/>
    <col min="4" max="4" width="8.90625" bestFit="1" customWidth="1"/>
    <col min="5" max="5" width="11.453125" bestFit="1" customWidth="1"/>
    <col min="6" max="6" width="8.7265625" bestFit="1" customWidth="1"/>
    <col min="7" max="8" width="7.08984375" bestFit="1" customWidth="1"/>
    <col min="9" max="9" width="19.1796875" bestFit="1" customWidth="1"/>
    <col min="10" max="10" width="14.08984375" bestFit="1" customWidth="1"/>
    <col min="11" max="11" width="6.6328125" bestFit="1" customWidth="1"/>
    <col min="12" max="12" width="14.08984375" bestFit="1" customWidth="1"/>
    <col min="13" max="13" width="19.1796875" bestFit="1" customWidth="1"/>
    <col min="16" max="16" width="9.81640625" style="50" bestFit="1" customWidth="1"/>
  </cols>
  <sheetData>
    <row r="1" spans="1:16" ht="57.5" x14ac:dyDescent="0.35">
      <c r="A1" s="180"/>
      <c r="B1" s="177" t="s">
        <v>379</v>
      </c>
      <c r="C1" s="177" t="s">
        <v>378</v>
      </c>
      <c r="D1" s="179" t="s">
        <v>377</v>
      </c>
      <c r="E1" s="176" t="s">
        <v>376</v>
      </c>
      <c r="F1" s="179" t="s">
        <v>375</v>
      </c>
      <c r="G1" s="176" t="s">
        <v>374</v>
      </c>
      <c r="H1" s="178" t="s">
        <v>373</v>
      </c>
      <c r="I1" s="177" t="s">
        <v>372</v>
      </c>
      <c r="J1" s="177" t="s">
        <v>371</v>
      </c>
      <c r="K1" s="176" t="s">
        <v>370</v>
      </c>
      <c r="L1" s="176" t="s">
        <v>369</v>
      </c>
      <c r="M1" s="175" t="s">
        <v>482</v>
      </c>
    </row>
    <row r="2" spans="1:16" x14ac:dyDescent="0.35">
      <c r="A2" s="174">
        <v>1</v>
      </c>
      <c r="B2" s="173" t="s">
        <v>7</v>
      </c>
      <c r="C2" s="171" t="s">
        <v>325</v>
      </c>
      <c r="D2" s="172">
        <v>120</v>
      </c>
      <c r="E2" s="171" t="s">
        <v>368</v>
      </c>
      <c r="F2" s="170">
        <v>1</v>
      </c>
      <c r="G2" s="169" t="s">
        <v>339</v>
      </c>
      <c r="H2" s="169" t="s">
        <v>339</v>
      </c>
      <c r="I2" s="167">
        <v>115.39389999999999</v>
      </c>
      <c r="J2" s="167">
        <v>103.85450999999999</v>
      </c>
      <c r="K2" s="168"/>
      <c r="L2" s="167">
        <v>103.85450999999999</v>
      </c>
      <c r="M2" s="181" t="s">
        <v>651</v>
      </c>
      <c r="O2" s="62">
        <f>_xlfn.IFNA(INDEX('WHT Rates'!$E$3:$E$55,MATCH($H2,'WHT Rates'!$A$3:$A$55,),1)/100,0)</f>
        <v>0</v>
      </c>
      <c r="P2" s="45">
        <f t="shared" ref="P2:P26" si="0">L2*O2</f>
        <v>0</v>
      </c>
    </row>
    <row r="3" spans="1:16" x14ac:dyDescent="0.35">
      <c r="A3" s="174">
        <v>2</v>
      </c>
      <c r="B3" s="173" t="s">
        <v>7</v>
      </c>
      <c r="C3" s="171" t="s">
        <v>346</v>
      </c>
      <c r="D3" s="172">
        <v>96</v>
      </c>
      <c r="E3" s="171" t="s">
        <v>366</v>
      </c>
      <c r="F3" s="170">
        <v>1</v>
      </c>
      <c r="G3" s="169" t="s">
        <v>335</v>
      </c>
      <c r="H3" s="169" t="s">
        <v>351</v>
      </c>
      <c r="I3" s="167">
        <v>6.5</v>
      </c>
      <c r="J3" s="167">
        <v>5.8500000000000005</v>
      </c>
      <c r="K3" s="168"/>
      <c r="L3" s="167">
        <v>5.8500000000000005</v>
      </c>
      <c r="M3" s="181" t="s">
        <v>651</v>
      </c>
      <c r="O3" s="62">
        <f>_xlfn.IFNA(INDEX('WHT Rates'!$E$3:$E$55,MATCH($H3,'WHT Rates'!$A$3:$A$55,),1)/100,0)</f>
        <v>0</v>
      </c>
      <c r="P3" s="45">
        <f t="shared" si="0"/>
        <v>0</v>
      </c>
    </row>
    <row r="4" spans="1:16" x14ac:dyDescent="0.35">
      <c r="A4" s="174">
        <v>3</v>
      </c>
      <c r="B4" s="173" t="s">
        <v>7</v>
      </c>
      <c r="C4" s="171" t="s">
        <v>346</v>
      </c>
      <c r="D4" s="172">
        <v>96</v>
      </c>
      <c r="E4" s="171" t="s">
        <v>366</v>
      </c>
      <c r="F4" s="170">
        <v>1</v>
      </c>
      <c r="G4" s="169" t="s">
        <v>327</v>
      </c>
      <c r="H4" s="169" t="s">
        <v>327</v>
      </c>
      <c r="I4" s="167">
        <v>1247.5</v>
      </c>
      <c r="J4" s="167">
        <v>1122.75</v>
      </c>
      <c r="K4" s="168"/>
      <c r="L4" s="167">
        <v>1122.75</v>
      </c>
      <c r="M4" s="181" t="s">
        <v>651</v>
      </c>
      <c r="O4" s="62">
        <f>_xlfn.IFNA(INDEX('WHT Rates'!$E$3:$E$55,MATCH($H4,'WHT Rates'!$A$3:$A$55,),1)/100,0)</f>
        <v>0.1</v>
      </c>
      <c r="P4" s="45">
        <f t="shared" si="0"/>
        <v>112.27500000000001</v>
      </c>
    </row>
    <row r="5" spans="1:16" x14ac:dyDescent="0.35">
      <c r="A5" s="174">
        <v>4</v>
      </c>
      <c r="B5" s="173" t="s">
        <v>7</v>
      </c>
      <c r="C5" s="171" t="s">
        <v>363</v>
      </c>
      <c r="D5" s="172">
        <v>204</v>
      </c>
      <c r="E5" s="171" t="s">
        <v>324</v>
      </c>
      <c r="F5" s="170">
        <v>1</v>
      </c>
      <c r="G5" s="169" t="s">
        <v>340</v>
      </c>
      <c r="H5" s="169" t="s">
        <v>340</v>
      </c>
      <c r="I5" s="167">
        <v>681.56457896154814</v>
      </c>
      <c r="J5" s="167">
        <v>613.40812106539329</v>
      </c>
      <c r="K5" s="168"/>
      <c r="L5" s="167">
        <v>613.40812106539329</v>
      </c>
      <c r="M5" s="181" t="s">
        <v>651</v>
      </c>
      <c r="O5" s="62">
        <f>_xlfn.IFNA(INDEX('WHT Rates'!$E$3:$E$55,MATCH($H5,'WHT Rates'!$A$3:$A$55,),1)/100,0)</f>
        <v>0</v>
      </c>
      <c r="P5" s="45">
        <f t="shared" si="0"/>
        <v>0</v>
      </c>
    </row>
    <row r="6" spans="1:16" x14ac:dyDescent="0.35">
      <c r="A6" s="174">
        <v>5</v>
      </c>
      <c r="B6" s="173" t="s">
        <v>7</v>
      </c>
      <c r="C6" s="171" t="s">
        <v>363</v>
      </c>
      <c r="D6" s="172">
        <v>204</v>
      </c>
      <c r="E6" s="171" t="s">
        <v>324</v>
      </c>
      <c r="F6" s="170">
        <v>1</v>
      </c>
      <c r="G6" s="169" t="s">
        <v>347</v>
      </c>
      <c r="H6" s="169" t="s">
        <v>347</v>
      </c>
      <c r="I6" s="167">
        <v>670.09794201791112</v>
      </c>
      <c r="J6" s="167">
        <v>603.08814781612</v>
      </c>
      <c r="K6" s="168"/>
      <c r="L6" s="167">
        <v>603.08814781612</v>
      </c>
      <c r="M6" s="181" t="s">
        <v>651</v>
      </c>
      <c r="O6" s="62">
        <f>_xlfn.IFNA(INDEX('WHT Rates'!$E$3:$E$55,MATCH($H6,'WHT Rates'!$A$3:$A$55,),1)/100,0)</f>
        <v>0.03</v>
      </c>
      <c r="P6" s="45">
        <f t="shared" si="0"/>
        <v>18.092644434483599</v>
      </c>
    </row>
    <row r="7" spans="1:16" x14ac:dyDescent="0.35">
      <c r="A7" s="174">
        <v>6</v>
      </c>
      <c r="B7" s="173" t="s">
        <v>7</v>
      </c>
      <c r="C7" s="171" t="s">
        <v>363</v>
      </c>
      <c r="D7" s="172">
        <v>204</v>
      </c>
      <c r="E7" s="171" t="s">
        <v>324</v>
      </c>
      <c r="F7" s="170">
        <v>1</v>
      </c>
      <c r="G7" s="169" t="s">
        <v>137</v>
      </c>
      <c r="H7" s="169" t="s">
        <v>137</v>
      </c>
      <c r="I7" s="167">
        <v>2193.0089931738621</v>
      </c>
      <c r="J7" s="167">
        <v>1973.7080938564759</v>
      </c>
      <c r="K7" s="168"/>
      <c r="L7" s="167">
        <v>1973.7080938564759</v>
      </c>
      <c r="M7" s="181" t="s">
        <v>651</v>
      </c>
      <c r="O7" s="62">
        <f>_xlfn.IFNA(INDEX('WHT Rates'!$E$3:$E$55,MATCH($H7,'WHT Rates'!$A$3:$A$55,),1)/100,0)</f>
        <v>0</v>
      </c>
      <c r="P7" s="45">
        <f t="shared" si="0"/>
        <v>0</v>
      </c>
    </row>
    <row r="8" spans="1:16" x14ac:dyDescent="0.35">
      <c r="A8" s="174">
        <v>7</v>
      </c>
      <c r="B8" s="173" t="s">
        <v>7</v>
      </c>
      <c r="C8" s="171" t="s">
        <v>325</v>
      </c>
      <c r="D8" s="172">
        <v>204</v>
      </c>
      <c r="E8" s="171" t="s">
        <v>324</v>
      </c>
      <c r="F8" s="170">
        <v>1</v>
      </c>
      <c r="G8" s="169" t="s">
        <v>341</v>
      </c>
      <c r="H8" s="169" t="s">
        <v>341</v>
      </c>
      <c r="I8" s="167">
        <v>7.5553107079209409</v>
      </c>
      <c r="J8" s="167">
        <v>6.7997796371288466</v>
      </c>
      <c r="K8" s="168"/>
      <c r="L8" s="167">
        <v>6.7997796371288466</v>
      </c>
      <c r="M8" s="181" t="s">
        <v>651</v>
      </c>
      <c r="O8" s="62">
        <f>_xlfn.IFNA(INDEX('WHT Rates'!$E$3:$E$55,MATCH($H8,'WHT Rates'!$A$3:$A$55,),1)/100,0)</f>
        <v>0</v>
      </c>
      <c r="P8" s="45">
        <f t="shared" si="0"/>
        <v>0</v>
      </c>
    </row>
    <row r="9" spans="1:16" x14ac:dyDescent="0.35">
      <c r="A9" s="174">
        <v>8</v>
      </c>
      <c r="B9" s="173" t="s">
        <v>7</v>
      </c>
      <c r="C9" s="171" t="s">
        <v>325</v>
      </c>
      <c r="D9" s="172">
        <v>204</v>
      </c>
      <c r="E9" s="171" t="s">
        <v>324</v>
      </c>
      <c r="F9" s="170">
        <v>1</v>
      </c>
      <c r="G9" s="169" t="s">
        <v>359</v>
      </c>
      <c r="H9" s="169" t="s">
        <v>359</v>
      </c>
      <c r="I9" s="167">
        <v>17.435332402894478</v>
      </c>
      <c r="J9" s="167">
        <v>15.691799162605029</v>
      </c>
      <c r="K9" s="168"/>
      <c r="L9" s="167">
        <v>15.691799162605029</v>
      </c>
      <c r="M9" s="181" t="s">
        <v>651</v>
      </c>
      <c r="O9" s="62">
        <f>_xlfn.IFNA(INDEX('WHT Rates'!$E$3:$E$55,MATCH($H9,'WHT Rates'!$A$3:$A$55,),1)/100,0)</f>
        <v>0.05</v>
      </c>
      <c r="P9" s="45">
        <f t="shared" si="0"/>
        <v>0.78458995813025156</v>
      </c>
    </row>
    <row r="10" spans="1:16" x14ac:dyDescent="0.35">
      <c r="A10" s="174">
        <v>9</v>
      </c>
      <c r="B10" s="173" t="s">
        <v>7</v>
      </c>
      <c r="C10" s="171" t="s">
        <v>325</v>
      </c>
      <c r="D10" s="172">
        <v>204</v>
      </c>
      <c r="E10" s="171" t="s">
        <v>324</v>
      </c>
      <c r="F10" s="170">
        <v>1</v>
      </c>
      <c r="G10" s="169" t="s">
        <v>523</v>
      </c>
      <c r="H10" s="169" t="s">
        <v>523</v>
      </c>
      <c r="I10" s="167">
        <v>59.315000834647016</v>
      </c>
      <c r="J10" s="167">
        <v>53.383500751182318</v>
      </c>
      <c r="K10" s="168"/>
      <c r="L10" s="167">
        <v>53.383500751182318</v>
      </c>
      <c r="M10" s="181" t="s">
        <v>651</v>
      </c>
      <c r="O10" s="62">
        <f>_xlfn.IFNA(INDEX('WHT Rates'!$E$3:$E$55,MATCH($H10,'WHT Rates'!$A$3:$A$55,),1)/100,0)</f>
        <v>0</v>
      </c>
      <c r="P10" s="45">
        <f t="shared" si="0"/>
        <v>0</v>
      </c>
    </row>
    <row r="11" spans="1:16" x14ac:dyDescent="0.35">
      <c r="A11" s="174">
        <v>10</v>
      </c>
      <c r="B11" s="173" t="s">
        <v>7</v>
      </c>
      <c r="C11" s="171" t="s">
        <v>325</v>
      </c>
      <c r="D11" s="172">
        <v>204</v>
      </c>
      <c r="E11" s="171" t="s">
        <v>324</v>
      </c>
      <c r="F11" s="170">
        <v>1</v>
      </c>
      <c r="G11" s="169" t="s">
        <v>328</v>
      </c>
      <c r="H11" s="169" t="s">
        <v>328</v>
      </c>
      <c r="I11" s="167">
        <v>4.3588331007236194</v>
      </c>
      <c r="J11" s="167">
        <v>3.9229497906512574</v>
      </c>
      <c r="K11" s="168"/>
      <c r="L11" s="167">
        <v>3.9229497906512574</v>
      </c>
      <c r="M11" s="181" t="s">
        <v>651</v>
      </c>
      <c r="O11" s="62">
        <f>_xlfn.IFNA(INDEX('WHT Rates'!$E$3:$E$55,MATCH($H11,'WHT Rates'!$A$3:$A$55,),1)/100,0)</f>
        <v>0</v>
      </c>
      <c r="P11" s="45">
        <f t="shared" si="0"/>
        <v>0</v>
      </c>
    </row>
    <row r="12" spans="1:16" x14ac:dyDescent="0.35">
      <c r="A12" s="174">
        <v>11</v>
      </c>
      <c r="B12" s="173" t="s">
        <v>7</v>
      </c>
      <c r="C12" s="171" t="s">
        <v>325</v>
      </c>
      <c r="D12" s="172">
        <v>204</v>
      </c>
      <c r="E12" s="171" t="s">
        <v>324</v>
      </c>
      <c r="F12" s="170">
        <v>1</v>
      </c>
      <c r="G12" s="169" t="s">
        <v>327</v>
      </c>
      <c r="H12" s="169" t="s">
        <v>327</v>
      </c>
      <c r="I12" s="167">
        <v>17900.666005726285</v>
      </c>
      <c r="J12" s="167">
        <v>16110.599405153656</v>
      </c>
      <c r="K12" s="168"/>
      <c r="L12" s="167">
        <v>16110.599405153656</v>
      </c>
      <c r="M12" s="181" t="s">
        <v>651</v>
      </c>
      <c r="O12" s="62">
        <f>_xlfn.IFNA(INDEX('WHT Rates'!$E$3:$E$55,MATCH($H12,'WHT Rates'!$A$3:$A$55,),1)/100,0)</f>
        <v>0.1</v>
      </c>
      <c r="P12" s="45">
        <f t="shared" si="0"/>
        <v>1611.0599405153657</v>
      </c>
    </row>
    <row r="13" spans="1:16" x14ac:dyDescent="0.35">
      <c r="A13" s="174">
        <v>12</v>
      </c>
      <c r="B13" s="173" t="s">
        <v>7</v>
      </c>
      <c r="C13" s="171" t="s">
        <v>325</v>
      </c>
      <c r="D13" s="172">
        <v>204</v>
      </c>
      <c r="E13" s="171" t="s">
        <v>324</v>
      </c>
      <c r="F13" s="170">
        <v>1</v>
      </c>
      <c r="G13" s="169" t="s">
        <v>599</v>
      </c>
      <c r="H13" s="169" t="s">
        <v>599</v>
      </c>
      <c r="I13" s="167">
        <v>90.663728495051274</v>
      </c>
      <c r="J13" s="167">
        <v>81.597355645546145</v>
      </c>
      <c r="K13" s="168"/>
      <c r="L13" s="167">
        <v>81.597355645546145</v>
      </c>
      <c r="M13" s="181" t="s">
        <v>651</v>
      </c>
      <c r="O13" s="62">
        <f>_xlfn.IFNA(INDEX('WHT Rates'!$E$3:$E$55,MATCH($H13,'WHT Rates'!$A$3:$A$55,),1)/100,0)</f>
        <v>0</v>
      </c>
      <c r="P13" s="45">
        <f t="shared" si="0"/>
        <v>0</v>
      </c>
    </row>
    <row r="14" spans="1:16" x14ac:dyDescent="0.35">
      <c r="A14" s="174">
        <v>13</v>
      </c>
      <c r="B14" s="173" t="s">
        <v>7</v>
      </c>
      <c r="C14" s="171" t="s">
        <v>325</v>
      </c>
      <c r="D14" s="172">
        <v>204</v>
      </c>
      <c r="E14" s="171" t="s">
        <v>324</v>
      </c>
      <c r="F14" s="170">
        <v>1</v>
      </c>
      <c r="G14" s="169" t="s">
        <v>137</v>
      </c>
      <c r="H14" s="169" t="s">
        <v>137</v>
      </c>
      <c r="I14" s="167">
        <v>184.81452347068145</v>
      </c>
      <c r="J14" s="167">
        <v>166.33307112361331</v>
      </c>
      <c r="K14" s="168"/>
      <c r="L14" s="167">
        <v>166.33307112361331</v>
      </c>
      <c r="M14" s="181" t="s">
        <v>651</v>
      </c>
      <c r="O14" s="62">
        <f>_xlfn.IFNA(INDEX('WHT Rates'!$E$3:$E$55,MATCH($H14,'WHT Rates'!$A$3:$A$55,),1)/100,0)</f>
        <v>0</v>
      </c>
      <c r="P14" s="45">
        <f t="shared" si="0"/>
        <v>0</v>
      </c>
    </row>
    <row r="15" spans="1:16" x14ac:dyDescent="0.35">
      <c r="A15" s="174">
        <v>14</v>
      </c>
      <c r="B15" s="173" t="s">
        <v>7</v>
      </c>
      <c r="C15" s="171" t="s">
        <v>353</v>
      </c>
      <c r="D15" s="172">
        <v>204</v>
      </c>
      <c r="E15" s="171" t="s">
        <v>324</v>
      </c>
      <c r="F15" s="170">
        <v>1</v>
      </c>
      <c r="G15" s="169" t="s">
        <v>339</v>
      </c>
      <c r="H15" s="169" t="s">
        <v>339</v>
      </c>
      <c r="I15" s="167">
        <v>22.665932123762822</v>
      </c>
      <c r="J15" s="167">
        <v>20.39933891138654</v>
      </c>
      <c r="K15" s="168"/>
      <c r="L15" s="167">
        <v>20.39933891138654</v>
      </c>
      <c r="M15" s="181" t="s">
        <v>651</v>
      </c>
      <c r="O15" s="62">
        <f>_xlfn.IFNA(INDEX('WHT Rates'!$E$3:$E$55,MATCH($H15,'WHT Rates'!$A$3:$A$55,),1)/100,0)</f>
        <v>0</v>
      </c>
      <c r="P15" s="45">
        <f t="shared" si="0"/>
        <v>0</v>
      </c>
    </row>
    <row r="16" spans="1:16" x14ac:dyDescent="0.35">
      <c r="A16" s="174">
        <v>15</v>
      </c>
      <c r="B16" s="173" t="s">
        <v>7</v>
      </c>
      <c r="C16" s="171" t="s">
        <v>353</v>
      </c>
      <c r="D16" s="172">
        <v>204</v>
      </c>
      <c r="E16" s="171" t="s">
        <v>324</v>
      </c>
      <c r="F16" s="170">
        <v>1</v>
      </c>
      <c r="G16" s="169" t="s">
        <v>335</v>
      </c>
      <c r="H16" s="169" t="s">
        <v>335</v>
      </c>
      <c r="I16" s="167">
        <v>128639.04482404898</v>
      </c>
      <c r="J16" s="167">
        <v>115775.14034164409</v>
      </c>
      <c r="K16" s="168"/>
      <c r="L16" s="167">
        <v>115775.14034164409</v>
      </c>
      <c r="M16" s="181" t="s">
        <v>651</v>
      </c>
      <c r="O16" s="62">
        <f>_xlfn.IFNA(INDEX('WHT Rates'!$E$3:$E$55,MATCH($H16,'WHT Rates'!$A$3:$A$55,),1)/100,0)</f>
        <v>0</v>
      </c>
      <c r="P16" s="45">
        <f t="shared" si="0"/>
        <v>0</v>
      </c>
    </row>
    <row r="17" spans="1:16" x14ac:dyDescent="0.35">
      <c r="A17" s="174">
        <v>16</v>
      </c>
      <c r="B17" s="173" t="s">
        <v>7</v>
      </c>
      <c r="C17" s="171" t="s">
        <v>353</v>
      </c>
      <c r="D17" s="172">
        <v>204</v>
      </c>
      <c r="E17" s="171" t="s">
        <v>324</v>
      </c>
      <c r="F17" s="170">
        <v>1</v>
      </c>
      <c r="G17" s="169" t="s">
        <v>334</v>
      </c>
      <c r="H17" s="169" t="s">
        <v>334</v>
      </c>
      <c r="I17" s="167">
        <v>86.014306520946079</v>
      </c>
      <c r="J17" s="167">
        <v>77.412875868851472</v>
      </c>
      <c r="K17" s="168"/>
      <c r="L17" s="167">
        <v>77.412875868851472</v>
      </c>
      <c r="M17" s="181" t="s">
        <v>651</v>
      </c>
      <c r="O17" s="62">
        <f>_xlfn.IFNA(INDEX('WHT Rates'!$E$3:$E$55,MATCH($H17,'WHT Rates'!$A$3:$A$55,),1)/100,0)</f>
        <v>0.1</v>
      </c>
      <c r="P17" s="45">
        <f t="shared" si="0"/>
        <v>7.7412875868851474</v>
      </c>
    </row>
    <row r="18" spans="1:16" x14ac:dyDescent="0.35">
      <c r="A18" s="174">
        <v>17</v>
      </c>
      <c r="B18" s="173" t="s">
        <v>7</v>
      </c>
      <c r="C18" s="171" t="s">
        <v>353</v>
      </c>
      <c r="D18" s="172">
        <v>204</v>
      </c>
      <c r="E18" s="171" t="s">
        <v>324</v>
      </c>
      <c r="F18" s="170">
        <v>1</v>
      </c>
      <c r="G18" s="169" t="s">
        <v>327</v>
      </c>
      <c r="H18" s="169" t="s">
        <v>327</v>
      </c>
      <c r="I18" s="167">
        <v>1483.4445750580032</v>
      </c>
      <c r="J18" s="167">
        <v>1335.1001175522028</v>
      </c>
      <c r="K18" s="168"/>
      <c r="L18" s="167">
        <v>1335.1001175522028</v>
      </c>
      <c r="M18" s="181" t="s">
        <v>651</v>
      </c>
      <c r="O18" s="62">
        <f>_xlfn.IFNA(INDEX('WHT Rates'!$E$3:$E$55,MATCH($H18,'WHT Rates'!$A$3:$A$55,),1)/100,0)</f>
        <v>0.1</v>
      </c>
      <c r="P18" s="45">
        <f t="shared" si="0"/>
        <v>133.51001175522029</v>
      </c>
    </row>
    <row r="19" spans="1:16" x14ac:dyDescent="0.35">
      <c r="A19" s="174">
        <v>18</v>
      </c>
      <c r="B19" s="173" t="s">
        <v>7</v>
      </c>
      <c r="C19" s="171" t="s">
        <v>353</v>
      </c>
      <c r="D19" s="172">
        <v>204</v>
      </c>
      <c r="E19" s="171" t="s">
        <v>324</v>
      </c>
      <c r="F19" s="170">
        <v>1</v>
      </c>
      <c r="G19" s="169" t="s">
        <v>599</v>
      </c>
      <c r="H19" s="169" t="s">
        <v>599</v>
      </c>
      <c r="I19" s="167">
        <v>673.58500849848997</v>
      </c>
      <c r="J19" s="167">
        <v>606.22650764864102</v>
      </c>
      <c r="K19" s="168"/>
      <c r="L19" s="167">
        <v>606.22650764864102</v>
      </c>
      <c r="M19" s="181" t="s">
        <v>651</v>
      </c>
      <c r="O19" s="62">
        <f>_xlfn.IFNA(INDEX('WHT Rates'!$E$3:$E$55,MATCH($H19,'WHT Rates'!$A$3:$A$55,),1)/100,0)</f>
        <v>0</v>
      </c>
      <c r="P19" s="45">
        <f t="shared" si="0"/>
        <v>0</v>
      </c>
    </row>
    <row r="20" spans="1:16" x14ac:dyDescent="0.35">
      <c r="A20" s="174">
        <v>19</v>
      </c>
      <c r="B20" s="173" t="s">
        <v>7</v>
      </c>
      <c r="C20" s="171" t="s">
        <v>353</v>
      </c>
      <c r="D20" s="172">
        <v>204</v>
      </c>
      <c r="E20" s="171" t="s">
        <v>324</v>
      </c>
      <c r="F20" s="170">
        <v>1</v>
      </c>
      <c r="G20" s="169" t="s">
        <v>137</v>
      </c>
      <c r="H20" s="169" t="s">
        <v>137</v>
      </c>
      <c r="I20" s="167">
        <v>57176.643899055511</v>
      </c>
      <c r="J20" s="167">
        <v>51458.979509149962</v>
      </c>
      <c r="K20" s="168"/>
      <c r="L20" s="167">
        <v>51458.979509149962</v>
      </c>
      <c r="M20" s="181" t="s">
        <v>651</v>
      </c>
      <c r="O20" s="62">
        <f>_xlfn.IFNA(INDEX('WHT Rates'!$E$3:$E$55,MATCH($H20,'WHT Rates'!$A$3:$A$55,),1)/100,0)</f>
        <v>0</v>
      </c>
      <c r="P20" s="45">
        <f t="shared" si="0"/>
        <v>0</v>
      </c>
    </row>
    <row r="21" spans="1:16" x14ac:dyDescent="0.35">
      <c r="A21" s="174">
        <v>20</v>
      </c>
      <c r="B21" s="173" t="s">
        <v>7</v>
      </c>
      <c r="C21" s="171" t="s">
        <v>349</v>
      </c>
      <c r="D21" s="172">
        <v>204</v>
      </c>
      <c r="E21" s="171" t="s">
        <v>324</v>
      </c>
      <c r="F21" s="170">
        <v>1</v>
      </c>
      <c r="G21" s="169" t="s">
        <v>356</v>
      </c>
      <c r="H21" s="169" t="s">
        <v>356</v>
      </c>
      <c r="I21" s="167">
        <v>2221.8425258755196</v>
      </c>
      <c r="J21" s="167">
        <v>1999.6582732879676</v>
      </c>
      <c r="K21" s="168"/>
      <c r="L21" s="167">
        <v>1999.6582732879676</v>
      </c>
      <c r="M21" s="181" t="s">
        <v>651</v>
      </c>
      <c r="O21" s="62">
        <f>_xlfn.IFNA(INDEX('WHT Rates'!$E$3:$E$55,MATCH($H21,'WHT Rates'!$A$3:$A$55,),1)/100,0)</f>
        <v>0</v>
      </c>
      <c r="P21" s="45">
        <f t="shared" si="0"/>
        <v>0</v>
      </c>
    </row>
    <row r="22" spans="1:16" x14ac:dyDescent="0.35">
      <c r="A22" s="174">
        <v>21</v>
      </c>
      <c r="B22" s="173" t="s">
        <v>7</v>
      </c>
      <c r="C22" s="171" t="s">
        <v>349</v>
      </c>
      <c r="D22" s="172">
        <v>204</v>
      </c>
      <c r="E22" s="171" t="s">
        <v>324</v>
      </c>
      <c r="F22" s="170">
        <v>1</v>
      </c>
      <c r="G22" s="169" t="s">
        <v>523</v>
      </c>
      <c r="H22" s="169" t="s">
        <v>523</v>
      </c>
      <c r="I22" s="167">
        <v>223.13738409224351</v>
      </c>
      <c r="J22" s="167">
        <v>200.82364568301915</v>
      </c>
      <c r="K22" s="168"/>
      <c r="L22" s="167">
        <v>200.82364568301915</v>
      </c>
      <c r="M22" s="181" t="s">
        <v>651</v>
      </c>
      <c r="O22" s="62">
        <f>_xlfn.IFNA(INDEX('WHT Rates'!$E$3:$E$55,MATCH($H22,'WHT Rates'!$A$3:$A$55,),1)/100,0)</f>
        <v>0</v>
      </c>
      <c r="P22" s="45">
        <f t="shared" si="0"/>
        <v>0</v>
      </c>
    </row>
    <row r="23" spans="1:16" x14ac:dyDescent="0.35">
      <c r="A23" s="174">
        <v>22</v>
      </c>
      <c r="B23" s="173" t="s">
        <v>7</v>
      </c>
      <c r="C23" s="171" t="s">
        <v>349</v>
      </c>
      <c r="D23" s="172">
        <v>204</v>
      </c>
      <c r="E23" s="171" t="s">
        <v>324</v>
      </c>
      <c r="F23" s="170">
        <v>1</v>
      </c>
      <c r="G23" s="169" t="s">
        <v>327</v>
      </c>
      <c r="H23" s="169" t="s">
        <v>327</v>
      </c>
      <c r="I23" s="167">
        <v>1165.5635946884311</v>
      </c>
      <c r="J23" s="167">
        <v>1049.007235219588</v>
      </c>
      <c r="K23" s="168"/>
      <c r="L23" s="167">
        <v>1049.007235219588</v>
      </c>
      <c r="M23" s="181" t="s">
        <v>651</v>
      </c>
      <c r="O23" s="62">
        <f>_xlfn.IFNA(INDEX('WHT Rates'!$E$3:$E$55,MATCH($H23,'WHT Rates'!$A$3:$A$55,),1)/100,0)</f>
        <v>0.1</v>
      </c>
      <c r="P23" s="45">
        <f t="shared" si="0"/>
        <v>104.90072352195881</v>
      </c>
    </row>
    <row r="24" spans="1:16" x14ac:dyDescent="0.35">
      <c r="A24" s="174">
        <v>23</v>
      </c>
      <c r="B24" s="173" t="s">
        <v>7</v>
      </c>
      <c r="C24" s="171" t="s">
        <v>346</v>
      </c>
      <c r="D24" s="172">
        <v>204</v>
      </c>
      <c r="E24" s="171" t="s">
        <v>324</v>
      </c>
      <c r="F24" s="170">
        <v>1</v>
      </c>
      <c r="G24" s="169" t="s">
        <v>340</v>
      </c>
      <c r="H24" s="169" t="s">
        <v>340</v>
      </c>
      <c r="I24" s="167">
        <v>1066.0369055552419</v>
      </c>
      <c r="J24" s="167">
        <v>959.43321499971773</v>
      </c>
      <c r="K24" s="168"/>
      <c r="L24" s="167">
        <v>959.43321499971773</v>
      </c>
      <c r="M24" s="181" t="s">
        <v>651</v>
      </c>
      <c r="O24" s="62">
        <f>_xlfn.IFNA(INDEX('WHT Rates'!$E$3:$E$55,MATCH($H24,'WHT Rates'!$A$3:$A$55,),1)/100,0)</f>
        <v>0</v>
      </c>
      <c r="P24" s="45">
        <f t="shared" si="0"/>
        <v>0</v>
      </c>
    </row>
    <row r="25" spans="1:16" x14ac:dyDescent="0.35">
      <c r="A25" s="174">
        <v>24</v>
      </c>
      <c r="B25" s="173" t="s">
        <v>7</v>
      </c>
      <c r="C25" s="171" t="s">
        <v>346</v>
      </c>
      <c r="D25" s="172">
        <v>204</v>
      </c>
      <c r="E25" s="171" t="s">
        <v>324</v>
      </c>
      <c r="F25" s="170">
        <v>1</v>
      </c>
      <c r="G25" s="169" t="s">
        <v>335</v>
      </c>
      <c r="H25" s="169" t="s">
        <v>335</v>
      </c>
      <c r="I25" s="167">
        <v>7180.1664027704983</v>
      </c>
      <c r="J25" s="167">
        <v>6462.1497624934482</v>
      </c>
      <c r="K25" s="168"/>
      <c r="L25" s="167">
        <v>6462.1497624934482</v>
      </c>
      <c r="M25" s="181" t="s">
        <v>651</v>
      </c>
      <c r="O25" s="62">
        <f>_xlfn.IFNA(INDEX('WHT Rates'!$E$3:$E$55,MATCH($H25,'WHT Rates'!$A$3:$A$55,),1)/100,0)</f>
        <v>0</v>
      </c>
      <c r="P25" s="45">
        <f t="shared" si="0"/>
        <v>0</v>
      </c>
    </row>
    <row r="26" spans="1:16" x14ac:dyDescent="0.35">
      <c r="A26" s="174">
        <v>25</v>
      </c>
      <c r="B26" s="173" t="s">
        <v>7</v>
      </c>
      <c r="C26" s="171" t="s">
        <v>346</v>
      </c>
      <c r="D26" s="172">
        <v>204</v>
      </c>
      <c r="E26" s="171" t="s">
        <v>324</v>
      </c>
      <c r="F26" s="170">
        <v>1</v>
      </c>
      <c r="G26" s="169" t="s">
        <v>137</v>
      </c>
      <c r="H26" s="169" t="s">
        <v>137</v>
      </c>
      <c r="I26" s="167">
        <v>10587.317384938358</v>
      </c>
      <c r="J26" s="167">
        <v>9528.5856464445224</v>
      </c>
      <c r="K26" s="168"/>
      <c r="L26" s="167">
        <v>9528.5856464445224</v>
      </c>
      <c r="M26" s="181" t="s">
        <v>651</v>
      </c>
      <c r="O26" s="62">
        <f>_xlfn.IFNA(INDEX('WHT Rates'!$E$3:$E$55,MATCH($H26,'WHT Rates'!$A$3:$A$55,),1)/100,0)</f>
        <v>0</v>
      </c>
      <c r="P26" s="45">
        <f t="shared" si="0"/>
        <v>0</v>
      </c>
    </row>
    <row r="28" spans="1:16" x14ac:dyDescent="0.35">
      <c r="A28" s="164"/>
      <c r="B28" s="164"/>
      <c r="C28" s="164"/>
      <c r="D28" s="164"/>
      <c r="E28" s="164"/>
      <c r="F28" s="164"/>
      <c r="G28" s="164"/>
      <c r="H28" s="164"/>
      <c r="I28" s="166" t="s">
        <v>651</v>
      </c>
      <c r="J28" s="165">
        <v>210333.90320290576</v>
      </c>
      <c r="K28" s="165"/>
      <c r="L28" s="165"/>
      <c r="M28" s="164"/>
      <c r="P28" s="45">
        <f>SUM(P2:P27)</f>
        <v>1988.3641977720438</v>
      </c>
    </row>
    <row r="29" spans="1:16" x14ac:dyDescent="0.35">
      <c r="A29" s="164"/>
      <c r="B29" s="164"/>
      <c r="C29" s="164"/>
      <c r="D29" s="164"/>
      <c r="E29" s="164"/>
      <c r="F29" s="164"/>
      <c r="G29" s="164"/>
      <c r="H29" s="164"/>
      <c r="I29" s="166"/>
      <c r="J29" s="165"/>
      <c r="K29" s="165"/>
      <c r="L29" s="165"/>
      <c r="M29" s="164"/>
    </row>
    <row r="30" spans="1:16" x14ac:dyDescent="0.35">
      <c r="A30" s="164"/>
      <c r="B30" s="164"/>
      <c r="C30" s="164"/>
      <c r="D30" s="164"/>
      <c r="E30" s="164"/>
      <c r="F30" s="164"/>
      <c r="G30" s="164"/>
      <c r="H30" s="164"/>
      <c r="I30" s="166"/>
      <c r="J30" s="165"/>
      <c r="K30" s="165"/>
      <c r="L30" s="165"/>
      <c r="M30" s="164"/>
    </row>
  </sheetData>
  <pageMargins left="0.7" right="0.7" top="0.75" bottom="0.75" header="0.3" footer="0.3"/>
  <pageSetup orientation="portrait" r:id="rId1"/>
  <customProperties>
    <customPr name="_pios_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4D7D-8B50-487C-B219-B6A123FB7E9B}">
  <dimension ref="A1:P34"/>
  <sheetViews>
    <sheetView workbookViewId="0">
      <selection activeCell="P8" sqref="P8"/>
    </sheetView>
  </sheetViews>
  <sheetFormatPr defaultRowHeight="14.5" x14ac:dyDescent="0.35"/>
  <cols>
    <col min="2" max="2" width="18.81640625" bestFit="1" customWidth="1"/>
    <col min="3" max="3" width="6.08984375" bestFit="1" customWidth="1"/>
    <col min="4" max="4" width="8.90625" bestFit="1" customWidth="1"/>
    <col min="5" max="5" width="11.453125" bestFit="1" customWidth="1"/>
    <col min="6" max="6" width="8.7265625" bestFit="1" customWidth="1"/>
    <col min="7" max="8" width="7.08984375" bestFit="1" customWidth="1"/>
    <col min="9" max="9" width="19.1796875" bestFit="1" customWidth="1"/>
    <col min="10" max="10" width="12.90625" bestFit="1" customWidth="1"/>
    <col min="11" max="11" width="6.6328125" bestFit="1" customWidth="1"/>
    <col min="12" max="12" width="12.90625" bestFit="1" customWidth="1"/>
    <col min="13" max="13" width="19.1796875" bestFit="1" customWidth="1"/>
    <col min="16" max="16" width="9.81640625" bestFit="1" customWidth="1"/>
  </cols>
  <sheetData>
    <row r="1" spans="1:16" ht="57.5" x14ac:dyDescent="0.35">
      <c r="A1" s="162"/>
      <c r="B1" s="159" t="s">
        <v>379</v>
      </c>
      <c r="C1" s="159" t="s">
        <v>378</v>
      </c>
      <c r="D1" s="161" t="s">
        <v>377</v>
      </c>
      <c r="E1" s="158" t="s">
        <v>376</v>
      </c>
      <c r="F1" s="161" t="s">
        <v>375</v>
      </c>
      <c r="G1" s="158" t="s">
        <v>374</v>
      </c>
      <c r="H1" s="160" t="s">
        <v>373</v>
      </c>
      <c r="I1" s="159" t="s">
        <v>372</v>
      </c>
      <c r="J1" s="159" t="s">
        <v>371</v>
      </c>
      <c r="K1" s="158" t="s">
        <v>370</v>
      </c>
      <c r="L1" s="158" t="s">
        <v>369</v>
      </c>
      <c r="M1" s="157" t="s">
        <v>482</v>
      </c>
    </row>
    <row r="2" spans="1:16" x14ac:dyDescent="0.35">
      <c r="A2" s="156">
        <v>1</v>
      </c>
      <c r="B2" s="155" t="s">
        <v>7</v>
      </c>
      <c r="C2" s="153" t="s">
        <v>325</v>
      </c>
      <c r="D2" s="154">
        <v>204</v>
      </c>
      <c r="E2" s="153" t="s">
        <v>324</v>
      </c>
      <c r="F2" s="152">
        <v>1</v>
      </c>
      <c r="G2" s="151" t="s">
        <v>334</v>
      </c>
      <c r="H2" s="151" t="s">
        <v>334</v>
      </c>
      <c r="I2" s="149">
        <v>0.58117774676314926</v>
      </c>
      <c r="J2" s="149">
        <v>0.5230599720868343</v>
      </c>
      <c r="K2" s="150"/>
      <c r="L2" s="149">
        <v>0.5230599720868343</v>
      </c>
      <c r="M2" s="163" t="s">
        <v>644</v>
      </c>
      <c r="O2" s="62">
        <f>_xlfn.IFNA(INDEX('WHT Rates'!$E$3:$E$55,MATCH($H2,'WHT Rates'!$A$3:$A$55,),1)/100,0)</f>
        <v>0.1</v>
      </c>
      <c r="P2" s="45">
        <f>L2*O2</f>
        <v>5.2305997208683432E-2</v>
      </c>
    </row>
    <row r="3" spans="1:16" x14ac:dyDescent="0.35">
      <c r="A3" s="156">
        <v>2</v>
      </c>
      <c r="B3" s="155" t="s">
        <v>7</v>
      </c>
      <c r="C3" s="153" t="s">
        <v>325</v>
      </c>
      <c r="D3" s="154">
        <v>204</v>
      </c>
      <c r="E3" s="153" t="s">
        <v>324</v>
      </c>
      <c r="F3" s="152">
        <v>1</v>
      </c>
      <c r="G3" s="151" t="s">
        <v>327</v>
      </c>
      <c r="H3" s="151" t="s">
        <v>327</v>
      </c>
      <c r="I3" s="149">
        <v>17384.414115815816</v>
      </c>
      <c r="J3" s="149">
        <v>15645.972704234235</v>
      </c>
      <c r="K3" s="150"/>
      <c r="L3" s="149">
        <v>15645.972704234235</v>
      </c>
      <c r="M3" s="163" t="s">
        <v>644</v>
      </c>
      <c r="O3" s="62">
        <f>_xlfn.IFNA(INDEX('WHT Rates'!$E$3:$E$55,MATCH($H3,'WHT Rates'!$A$3:$A$55,),1)/100,0)</f>
        <v>0.1</v>
      </c>
      <c r="P3" s="45">
        <f>L3*O3</f>
        <v>1564.5972704234237</v>
      </c>
    </row>
    <row r="4" spans="1:16" x14ac:dyDescent="0.35">
      <c r="A4" s="156">
        <v>3</v>
      </c>
      <c r="B4" s="155" t="s">
        <v>7</v>
      </c>
      <c r="C4" s="153" t="s">
        <v>353</v>
      </c>
      <c r="D4" s="154">
        <v>204</v>
      </c>
      <c r="E4" s="153" t="s">
        <v>324</v>
      </c>
      <c r="F4" s="152">
        <v>1</v>
      </c>
      <c r="G4" s="151" t="s">
        <v>334</v>
      </c>
      <c r="H4" s="151" t="s">
        <v>334</v>
      </c>
      <c r="I4" s="149">
        <v>169.12272430807644</v>
      </c>
      <c r="J4" s="149">
        <v>152.21045187726881</v>
      </c>
      <c r="K4" s="150"/>
      <c r="L4" s="149">
        <v>152.21045187726881</v>
      </c>
      <c r="M4" s="163" t="s">
        <v>644</v>
      </c>
      <c r="O4" s="62">
        <f>_xlfn.IFNA(INDEX('WHT Rates'!$E$3:$E$55,MATCH($H4,'WHT Rates'!$A$3:$A$55,),1)/100,0)</f>
        <v>0.1</v>
      </c>
      <c r="P4" s="45">
        <f>L4*O4</f>
        <v>15.221045187726881</v>
      </c>
    </row>
    <row r="5" spans="1:16" x14ac:dyDescent="0.35">
      <c r="A5" s="156">
        <v>4</v>
      </c>
      <c r="B5" s="155" t="s">
        <v>7</v>
      </c>
      <c r="C5" s="153" t="s">
        <v>353</v>
      </c>
      <c r="D5" s="154">
        <v>204</v>
      </c>
      <c r="E5" s="153" t="s">
        <v>324</v>
      </c>
      <c r="F5" s="152">
        <v>1</v>
      </c>
      <c r="G5" s="151" t="s">
        <v>137</v>
      </c>
      <c r="H5" s="151" t="s">
        <v>137</v>
      </c>
      <c r="I5" s="149">
        <v>13322.046900178289</v>
      </c>
      <c r="J5" s="149">
        <v>11989.842210160461</v>
      </c>
      <c r="K5" s="150"/>
      <c r="L5" s="149">
        <v>11989.842210160461</v>
      </c>
      <c r="M5" s="163" t="s">
        <v>644</v>
      </c>
      <c r="O5" s="62">
        <f>_xlfn.IFNA(INDEX('WHT Rates'!$E$3:$E$55,MATCH($H5,'WHT Rates'!$A$3:$A$55,),1)/100,0)</f>
        <v>0</v>
      </c>
      <c r="P5" s="45">
        <f>L5*O5</f>
        <v>0</v>
      </c>
    </row>
    <row r="6" spans="1:16" x14ac:dyDescent="0.35">
      <c r="A6" s="156">
        <v>5</v>
      </c>
      <c r="B6" s="155" t="s">
        <v>7</v>
      </c>
      <c r="C6" s="153" t="s">
        <v>346</v>
      </c>
      <c r="D6" s="154">
        <v>204</v>
      </c>
      <c r="E6" s="153" t="s">
        <v>324</v>
      </c>
      <c r="F6" s="152">
        <v>1</v>
      </c>
      <c r="G6" s="151" t="s">
        <v>137</v>
      </c>
      <c r="H6" s="151" t="s">
        <v>137</v>
      </c>
      <c r="I6" s="149">
        <v>1927.4048325179319</v>
      </c>
      <c r="J6" s="149">
        <v>1734.6643492661387</v>
      </c>
      <c r="K6" s="150"/>
      <c r="L6" s="149">
        <v>1734.6643492661387</v>
      </c>
      <c r="M6" s="163" t="s">
        <v>644</v>
      </c>
      <c r="O6" s="62">
        <f>_xlfn.IFNA(INDEX('WHT Rates'!$E$3:$E$55,MATCH($H6,'WHT Rates'!$A$3:$A$55,),1)/100,0)</f>
        <v>0</v>
      </c>
      <c r="P6" s="45">
        <f>L6*O6</f>
        <v>0</v>
      </c>
    </row>
    <row r="7" spans="1:16" x14ac:dyDescent="0.35">
      <c r="A7" s="156"/>
      <c r="B7" s="155"/>
      <c r="C7" s="153"/>
      <c r="D7" s="154"/>
      <c r="E7" s="153"/>
      <c r="F7" s="152"/>
      <c r="G7" s="151"/>
      <c r="H7" s="151"/>
      <c r="I7" s="149"/>
      <c r="J7" s="149"/>
      <c r="K7" s="150"/>
      <c r="L7" s="149"/>
      <c r="M7" s="163"/>
      <c r="O7" s="182"/>
      <c r="P7" s="50"/>
    </row>
    <row r="8" spans="1:16" x14ac:dyDescent="0.35">
      <c r="A8" s="156"/>
      <c r="B8" s="155"/>
      <c r="C8" s="153"/>
      <c r="D8" s="154"/>
      <c r="E8" s="153"/>
      <c r="F8" s="152"/>
      <c r="G8" s="151"/>
      <c r="H8" s="151"/>
      <c r="I8" s="149"/>
      <c r="J8" s="149"/>
      <c r="K8" s="150"/>
      <c r="L8" s="149"/>
      <c r="M8" s="163"/>
      <c r="O8" s="182"/>
      <c r="P8" s="45">
        <f>SUM(P2:P7)</f>
        <v>1579.8706216083592</v>
      </c>
    </row>
    <row r="9" spans="1:16" x14ac:dyDescent="0.35">
      <c r="A9" s="156"/>
      <c r="B9" s="155"/>
      <c r="C9" s="153"/>
      <c r="D9" s="154"/>
      <c r="E9" s="153"/>
      <c r="F9" s="152"/>
      <c r="G9" s="151"/>
      <c r="H9" s="151"/>
      <c r="I9" s="149"/>
      <c r="J9" s="149"/>
      <c r="K9" s="150"/>
      <c r="L9" s="149"/>
      <c r="M9" s="163"/>
    </row>
    <row r="10" spans="1:16" x14ac:dyDescent="0.35">
      <c r="A10" s="156"/>
      <c r="B10" s="155"/>
      <c r="C10" s="153"/>
      <c r="D10" s="154"/>
      <c r="E10" s="153"/>
      <c r="F10" s="152"/>
      <c r="G10" s="151"/>
      <c r="H10" s="151"/>
      <c r="I10" s="149"/>
      <c r="J10" s="149"/>
      <c r="K10" s="150"/>
      <c r="L10" s="149"/>
      <c r="M10" s="163"/>
    </row>
    <row r="11" spans="1:16" x14ac:dyDescent="0.35">
      <c r="A11" s="156"/>
      <c r="B11" s="155"/>
      <c r="C11" s="153"/>
      <c r="D11" s="154"/>
      <c r="E11" s="153"/>
      <c r="F11" s="152"/>
      <c r="G11" s="151"/>
      <c r="H11" s="151"/>
      <c r="I11" s="149"/>
      <c r="J11" s="149"/>
      <c r="K11" s="150"/>
      <c r="L11" s="149"/>
      <c r="M11" s="163"/>
    </row>
    <row r="12" spans="1:16" x14ac:dyDescent="0.35">
      <c r="A12" s="156"/>
      <c r="B12" s="155"/>
      <c r="C12" s="153"/>
      <c r="D12" s="154"/>
      <c r="E12" s="153"/>
      <c r="F12" s="152"/>
      <c r="G12" s="151"/>
      <c r="H12" s="151"/>
      <c r="I12" s="149"/>
      <c r="J12" s="149"/>
      <c r="K12" s="150"/>
      <c r="L12" s="149"/>
      <c r="M12" s="163"/>
    </row>
    <row r="13" spans="1:16" x14ac:dyDescent="0.35">
      <c r="A13" s="156"/>
      <c r="B13" s="155"/>
      <c r="C13" s="153"/>
      <c r="D13" s="154"/>
      <c r="E13" s="153"/>
      <c r="F13" s="152"/>
      <c r="G13" s="151"/>
      <c r="H13" s="151"/>
      <c r="I13" s="149"/>
      <c r="J13" s="149"/>
      <c r="K13" s="150"/>
      <c r="L13" s="149"/>
      <c r="M13" s="163"/>
    </row>
    <row r="14" spans="1:16" x14ac:dyDescent="0.35">
      <c r="A14" s="156"/>
      <c r="B14" s="155"/>
      <c r="C14" s="153"/>
      <c r="D14" s="154"/>
      <c r="E14" s="153"/>
      <c r="F14" s="152"/>
      <c r="G14" s="151"/>
      <c r="H14" s="151"/>
      <c r="I14" s="149"/>
      <c r="J14" s="149"/>
      <c r="K14" s="150"/>
      <c r="L14" s="149"/>
      <c r="M14" s="163"/>
    </row>
    <row r="15" spans="1:16" x14ac:dyDescent="0.35">
      <c r="A15" s="156"/>
      <c r="B15" s="155"/>
      <c r="C15" s="153"/>
      <c r="D15" s="154"/>
      <c r="E15" s="153"/>
      <c r="F15" s="152"/>
      <c r="G15" s="151"/>
      <c r="H15" s="151"/>
      <c r="I15" s="149"/>
      <c r="J15" s="149"/>
      <c r="K15" s="150"/>
      <c r="L15" s="149"/>
      <c r="M15" s="163"/>
    </row>
    <row r="16" spans="1:16" x14ac:dyDescent="0.35">
      <c r="A16" s="156"/>
      <c r="B16" s="155"/>
      <c r="C16" s="153"/>
      <c r="D16" s="154"/>
      <c r="E16" s="153"/>
      <c r="F16" s="152"/>
      <c r="G16" s="151"/>
      <c r="H16" s="151"/>
      <c r="I16" s="149"/>
      <c r="J16" s="149"/>
      <c r="K16" s="150"/>
      <c r="L16" s="149"/>
      <c r="M16" s="163"/>
    </row>
    <row r="17" spans="1:13" x14ac:dyDescent="0.35">
      <c r="A17" s="156"/>
      <c r="B17" s="155"/>
      <c r="C17" s="153"/>
      <c r="D17" s="154"/>
      <c r="E17" s="153"/>
      <c r="F17" s="152"/>
      <c r="G17" s="151"/>
      <c r="H17" s="151"/>
      <c r="I17" s="149"/>
      <c r="J17" s="149"/>
      <c r="K17" s="150"/>
      <c r="L17" s="149"/>
      <c r="M17" s="163"/>
    </row>
    <row r="18" spans="1:13" x14ac:dyDescent="0.35">
      <c r="A18" s="156"/>
      <c r="B18" s="155"/>
      <c r="C18" s="153"/>
      <c r="D18" s="154"/>
      <c r="E18" s="153"/>
      <c r="F18" s="152"/>
      <c r="G18" s="151"/>
      <c r="H18" s="151"/>
      <c r="I18" s="149"/>
      <c r="J18" s="149"/>
      <c r="K18" s="150"/>
      <c r="L18" s="149"/>
      <c r="M18" s="163"/>
    </row>
    <row r="19" spans="1:13" x14ac:dyDescent="0.35">
      <c r="A19" s="156"/>
      <c r="B19" s="155"/>
      <c r="C19" s="153"/>
      <c r="D19" s="154"/>
      <c r="E19" s="153"/>
      <c r="F19" s="152"/>
      <c r="G19" s="151"/>
      <c r="H19" s="151"/>
      <c r="I19" s="149"/>
      <c r="J19" s="149"/>
      <c r="K19" s="150"/>
      <c r="L19" s="149"/>
      <c r="M19" s="163"/>
    </row>
    <row r="20" spans="1:13" x14ac:dyDescent="0.35">
      <c r="A20" s="156"/>
      <c r="B20" s="155"/>
      <c r="C20" s="153"/>
      <c r="D20" s="154"/>
      <c r="E20" s="153"/>
      <c r="F20" s="152"/>
      <c r="G20" s="151"/>
      <c r="H20" s="151"/>
      <c r="I20" s="149"/>
      <c r="J20" s="149"/>
      <c r="K20" s="150"/>
      <c r="L20" s="149"/>
      <c r="M20" s="163"/>
    </row>
    <row r="21" spans="1:13" x14ac:dyDescent="0.35">
      <c r="A21" s="156"/>
      <c r="B21" s="155"/>
      <c r="C21" s="153"/>
      <c r="D21" s="154"/>
      <c r="E21" s="153"/>
      <c r="F21" s="152"/>
      <c r="G21" s="151"/>
      <c r="H21" s="151"/>
      <c r="I21" s="149"/>
      <c r="J21" s="149"/>
      <c r="K21" s="150"/>
      <c r="L21" s="149"/>
      <c r="M21" s="163"/>
    </row>
    <row r="22" spans="1:13" x14ac:dyDescent="0.35">
      <c r="A22" s="156"/>
      <c r="B22" s="155"/>
      <c r="C22" s="153"/>
      <c r="D22" s="154"/>
      <c r="E22" s="153"/>
      <c r="F22" s="152"/>
      <c r="G22" s="151"/>
      <c r="H22" s="151"/>
      <c r="I22" s="149"/>
      <c r="J22" s="149"/>
      <c r="K22" s="150"/>
      <c r="L22" s="149"/>
      <c r="M22" s="163"/>
    </row>
    <row r="23" spans="1:13" x14ac:dyDescent="0.35">
      <c r="A23" s="156"/>
      <c r="B23" s="155"/>
      <c r="C23" s="153"/>
      <c r="D23" s="154"/>
      <c r="E23" s="153"/>
      <c r="F23" s="152"/>
      <c r="G23" s="151"/>
      <c r="H23" s="151"/>
      <c r="I23" s="149"/>
      <c r="J23" s="149"/>
      <c r="K23" s="150"/>
      <c r="L23" s="149"/>
      <c r="M23" s="163"/>
    </row>
    <row r="24" spans="1:13" x14ac:dyDescent="0.35">
      <c r="A24" s="156"/>
      <c r="B24" s="155"/>
      <c r="C24" s="153"/>
      <c r="D24" s="154"/>
      <c r="E24" s="153"/>
      <c r="F24" s="152"/>
      <c r="G24" s="151"/>
      <c r="H24" s="151"/>
      <c r="I24" s="149"/>
      <c r="J24" s="149"/>
      <c r="K24" s="150"/>
      <c r="L24" s="149"/>
      <c r="M24" s="163"/>
    </row>
    <row r="25" spans="1:13" x14ac:dyDescent="0.35">
      <c r="A25" s="156"/>
      <c r="B25" s="155"/>
      <c r="C25" s="153"/>
      <c r="D25" s="154"/>
      <c r="E25" s="153"/>
      <c r="F25" s="152"/>
      <c r="G25" s="151"/>
      <c r="H25" s="151"/>
      <c r="I25" s="149"/>
      <c r="J25" s="149"/>
      <c r="K25" s="150"/>
      <c r="L25" s="149"/>
      <c r="M25" s="163"/>
    </row>
    <row r="26" spans="1:13" x14ac:dyDescent="0.35">
      <c r="A26" s="156"/>
      <c r="B26" s="155"/>
      <c r="C26" s="153"/>
      <c r="D26" s="154"/>
      <c r="E26" s="153"/>
      <c r="F26" s="152"/>
      <c r="G26" s="151"/>
      <c r="H26" s="151"/>
      <c r="I26" s="149"/>
      <c r="J26" s="149"/>
      <c r="K26" s="150"/>
      <c r="L26" s="149"/>
      <c r="M26" s="163"/>
    </row>
    <row r="27" spans="1:13" x14ac:dyDescent="0.35">
      <c r="A27" s="156"/>
      <c r="B27" s="155"/>
      <c r="C27" s="153"/>
      <c r="D27" s="154"/>
      <c r="E27" s="153"/>
      <c r="F27" s="152"/>
      <c r="G27" s="151"/>
      <c r="H27" s="151"/>
      <c r="I27" s="149"/>
      <c r="J27" s="149"/>
      <c r="K27" s="150"/>
      <c r="L27" s="149"/>
      <c r="M27" s="163"/>
    </row>
    <row r="28" spans="1:13" x14ac:dyDescent="0.35">
      <c r="A28" s="156"/>
      <c r="B28" s="155"/>
      <c r="C28" s="153"/>
      <c r="D28" s="154"/>
      <c r="E28" s="153"/>
      <c r="F28" s="152"/>
      <c r="G28" s="151"/>
      <c r="H28" s="151"/>
      <c r="I28" s="149"/>
      <c r="J28" s="149"/>
      <c r="K28" s="150"/>
      <c r="L28" s="149"/>
      <c r="M28" s="163"/>
    </row>
    <row r="29" spans="1:13" x14ac:dyDescent="0.35">
      <c r="A29" s="156"/>
      <c r="B29" s="155"/>
      <c r="C29" s="153"/>
      <c r="D29" s="154"/>
      <c r="E29" s="153"/>
      <c r="F29" s="152"/>
      <c r="G29" s="151"/>
      <c r="H29" s="151"/>
      <c r="I29" s="149"/>
      <c r="J29" s="149"/>
      <c r="K29" s="150"/>
      <c r="L29" s="149"/>
      <c r="M29" s="146"/>
    </row>
    <row r="30" spans="1:13" x14ac:dyDescent="0.35">
      <c r="A30" s="156"/>
      <c r="B30" s="155"/>
      <c r="C30" s="153"/>
      <c r="D30" s="154"/>
      <c r="E30" s="153"/>
      <c r="F30" s="152"/>
      <c r="G30" s="151"/>
      <c r="H30" s="151"/>
      <c r="I30" s="149"/>
      <c r="J30" s="149"/>
      <c r="K30" s="150"/>
      <c r="L30" s="149"/>
      <c r="M30" s="146"/>
    </row>
    <row r="32" spans="1:13" x14ac:dyDescent="0.35">
      <c r="A32" s="146"/>
      <c r="B32" s="146"/>
      <c r="C32" s="146"/>
      <c r="D32" s="146"/>
      <c r="E32" s="146"/>
      <c r="F32" s="146"/>
      <c r="G32" s="146"/>
      <c r="H32" s="146"/>
      <c r="I32" s="148" t="s">
        <v>644</v>
      </c>
      <c r="J32" s="147">
        <v>29523.21277551019</v>
      </c>
      <c r="K32" s="147"/>
      <c r="L32" s="147"/>
      <c r="M32" s="146"/>
    </row>
    <row r="33" spans="9:12" x14ac:dyDescent="0.35">
      <c r="I33" s="148"/>
      <c r="J33" s="147"/>
      <c r="K33" s="147"/>
      <c r="L33" s="147"/>
    </row>
    <row r="34" spans="9:12" x14ac:dyDescent="0.35">
      <c r="I34" s="148"/>
      <c r="J34" s="147"/>
      <c r="K34" s="147"/>
      <c r="L34" s="147"/>
    </row>
  </sheetData>
  <pageMargins left="0.7" right="0.7" top="0.75" bottom="0.75" header="0.3" footer="0.3"/>
  <customProperties>
    <customPr name="_pios_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396EE-FEF9-466C-98DA-74BA74C1E57C}">
  <sheetPr>
    <tabColor rgb="FFFF0000"/>
  </sheetPr>
  <dimension ref="A1"/>
  <sheetViews>
    <sheetView workbookViewId="0"/>
  </sheetViews>
  <sheetFormatPr defaultRowHeight="14.5" x14ac:dyDescent="0.35"/>
  <sheetData/>
  <pageMargins left="0.7" right="0.7" top="0.75" bottom="0.75" header="0.3" footer="0.3"/>
  <customProperties>
    <customPr name="_pios_id" r:id="rId1"/>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pplication xmlns="http://www.sap.com/cof/excel/application">
  <Version>2</Version>
  <Revision>2.5.200.73632</Revision>
</Application>
</file>

<file path=customXml/itemProps1.xml><?xml version="1.0" encoding="utf-8"?>
<ds:datastoreItem xmlns:ds="http://schemas.openxmlformats.org/officeDocument/2006/customXml" ds:itemID="{F528354B-8C3A-43A8-8496-D23822972D8D}">
  <ds:schemaRefs>
    <ds:schemaRef ds:uri="http://www.sap.com/cof/excel/applic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Review</vt:lpstr>
      <vt:lpstr>Total WHT</vt:lpstr>
      <vt:lpstr>Additional JE</vt:lpstr>
      <vt:lpstr>Pivot</vt:lpstr>
      <vt:lpstr>Contract Asset WHT</vt:lpstr>
      <vt:lpstr>WHT Rates</vt:lpstr>
      <vt:lpstr>WHT Rates - MPEG HEVC VIA</vt:lpstr>
      <vt:lpstr>WHT Impact of Actuals</vt:lpstr>
      <vt:lpstr>License Revenue By QTR</vt:lpstr>
      <vt:lpstr>WHT PreConsol</vt:lpstr>
      <vt:lpstr>SAP</vt:lpstr>
      <vt:lpstr>Via ---&gt;</vt:lpstr>
      <vt:lpstr>Via Summary</vt:lpstr>
      <vt:lpstr>SoldQtr 2020Q4 New Est.</vt:lpstr>
      <vt:lpstr>SoldQtr 2020Q3 Reaccrual</vt:lpstr>
      <vt:lpstr>SoldQtr 2020Q2 Reaccrual</vt:lpstr>
      <vt:lpstr>PQ ---&gt;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Ryan</dc:creator>
  <cp:lastModifiedBy>Dendukuri, Vaishnavi</cp:lastModifiedBy>
  <dcterms:created xsi:type="dcterms:W3CDTF">2019-04-03T17:14:58Z</dcterms:created>
  <dcterms:modified xsi:type="dcterms:W3CDTF">2021-07-16T18:11:50Z</dcterms:modified>
</cp:coreProperties>
</file>